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1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7.xml" ContentType="application/vnd.openxmlformats-officedocument.spreadsheetml.comments+xml"/>
  <Override PartName="/xl/drawings/drawing2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oth\Housing Development\Universal Applications, Checklists, Certs &amp; Loan Docs\Rental Development Application\"/>
    </mc:Choice>
  </mc:AlternateContent>
  <xr:revisionPtr revIDLastSave="0" documentId="13_ncr:1_{9BA0CFB0-8FC1-41D4-B6CC-A96130DFB548}" xr6:coauthVersionLast="47" xr6:coauthVersionMax="47" xr10:uidLastSave="{00000000-0000-0000-0000-000000000000}"/>
  <bookViews>
    <workbookView xWindow="-110" yWindow="-110" windowWidth="19420" windowHeight="10300" tabRatio="829" firstSheet="1" activeTab="2" xr2:uid="{00000000-000D-0000-FFFF-FFFF00000000}"/>
  </bookViews>
  <sheets>
    <sheet name="Instruction Tab" sheetId="54" state="hidden" r:id="rId1"/>
    <sheet name="Instructions" sheetId="81" r:id="rId2"/>
    <sheet name="1a" sheetId="65" r:id="rId3"/>
    <sheet name="1b" sheetId="64" r:id="rId4"/>
    <sheet name="1c" sheetId="96" r:id="rId5"/>
    <sheet name="1d" sheetId="97" r:id="rId6"/>
    <sheet name="1f Dev" sheetId="67" r:id="rId7"/>
    <sheet name="1f Owner" sheetId="173" r:id="rId8"/>
    <sheet name="1f Consultant" sheetId="174" r:id="rId9"/>
    <sheet name="1f Builder" sheetId="156" r:id="rId10"/>
    <sheet name="1f Arch" sheetId="158" r:id="rId11"/>
    <sheet name="1h Mgt" sheetId="157" state="hidden" r:id="rId12"/>
    <sheet name="1h Atty" sheetId="159" state="hidden" r:id="rId13"/>
    <sheet name="1h Acct" sheetId="160" state="hidden" r:id="rId14"/>
    <sheet name="1h " sheetId="99" r:id="rId15"/>
    <sheet name="1l orig" sheetId="101" state="hidden" r:id="rId16"/>
    <sheet name="1i Affidavit " sheetId="172" r:id="rId17"/>
    <sheet name="1i - Previous Participation" sheetId="162" r:id="rId18"/>
    <sheet name="2 - Page 1" sheetId="118" r:id="rId19"/>
    <sheet name="2 - Page 2" sheetId="119" r:id="rId20"/>
    <sheet name="2 - Page 3" sheetId="170" r:id="rId21"/>
    <sheet name="2 - Page 4" sheetId="121" r:id="rId22"/>
    <sheet name="2 - Pages 5 - 6" sheetId="116" r:id="rId23"/>
    <sheet name="2 - Page 7" sheetId="122" r:id="rId24"/>
    <sheet name="3a - Dev Cost Budget (A)" sheetId="189" r:id="rId25"/>
    <sheet name="3b - Sources of Funds" sheetId="190" r:id="rId26"/>
    <sheet name="4a - Rent Summary" sheetId="191" r:id="rId27"/>
    <sheet name="5 - OP Budget (C)" sheetId="192" r:id="rId28"/>
    <sheet name="5 - Rehab OP Exp (ACTUALS)" sheetId="193" r:id="rId29"/>
    <sheet name="6 - CF Projection (C-1)" sheetId="194" r:id="rId30"/>
    <sheet name="7 - Cost Breakdown (D)" sheetId="195" r:id="rId31"/>
    <sheet name="8 - Project Schedule (E)" sheetId="188" r:id="rId32"/>
    <sheet name="10c" sheetId="102" r:id="rId33"/>
    <sheet name="11" sheetId="103" r:id="rId34"/>
    <sheet name="13a" sheetId="104" r:id="rId35"/>
    <sheet name="13b" sheetId="105" r:id="rId36"/>
    <sheet name="16" sheetId="176" state="hidden" r:id="rId37"/>
    <sheet name="17" sheetId="71" state="hidden" r:id="rId38"/>
    <sheet name="24" sheetId="169" state="hidden" r:id="rId39"/>
    <sheet name="General Summary" sheetId="29" state="hidden" r:id="rId40"/>
    <sheet name="UW Checklist" sheetId="30" state="hidden" r:id="rId41"/>
    <sheet name="Tax Credit Eligibility" sheetId="9" state="hidden" r:id="rId42"/>
    <sheet name="Comparative Summary" sheetId="7" state="hidden" r:id="rId43"/>
    <sheet name="UW Checklist (CO)" sheetId="33" state="hidden" r:id="rId44"/>
    <sheet name="Sources (CO)" sheetId="34" state="hidden" r:id="rId45"/>
    <sheet name="Cost-Basis (CO)" sheetId="35" state="hidden" r:id="rId46"/>
    <sheet name="Construction Costs (CO)" sheetId="36" state="hidden" r:id="rId47"/>
    <sheet name="Rent Summary (CO)" sheetId="37" state="hidden" r:id="rId48"/>
    <sheet name="Operating Exps (CO)" sheetId="38" state="hidden" r:id="rId49"/>
    <sheet name="Cash Flow (CO)" sheetId="39" state="hidden" r:id="rId50"/>
    <sheet name="Tax Credit Eligibility (CO)" sheetId="40" state="hidden" r:id="rId51"/>
    <sheet name="Comparative Summary (CO)" sheetId="52" state="hidden" r:id="rId52"/>
    <sheet name="UW Checklist (8609)" sheetId="42" state="hidden" r:id="rId53"/>
    <sheet name="Sources (8609)" sheetId="43" state="hidden" r:id="rId54"/>
    <sheet name="Cost Cert. (8609)" sheetId="55" state="hidden" r:id="rId55"/>
    <sheet name="Construction Costs (8609)" sheetId="45" state="hidden" r:id="rId56"/>
    <sheet name="Rent Summary (8609)" sheetId="46" state="hidden" r:id="rId57"/>
    <sheet name="Operating Exps (8609)" sheetId="47" state="hidden" r:id="rId58"/>
    <sheet name="Cash Flow (8609)" sheetId="48" state="hidden" r:id="rId59"/>
    <sheet name="Tax Credit Eligibility (8609)" sheetId="49" state="hidden" r:id="rId60"/>
    <sheet name="Comparative Summary (8609)" sheetId="50" state="hidden" r:id="rId61"/>
  </sheets>
  <definedNames>
    <definedName name="_1">#N/A</definedName>
    <definedName name="_2">#N/A</definedName>
    <definedName name="_ftn1" localSheetId="2">'1a'!#REF!</definedName>
    <definedName name="_ftn2" localSheetId="2">'1a'!#REF!</definedName>
    <definedName name="_ftnref1" localSheetId="2">'1a'!#REF!</definedName>
    <definedName name="_ftnref2" localSheetId="2">'1a'!$C$43</definedName>
    <definedName name="_Hlk53045733" localSheetId="1">Instructions!$B$9</definedName>
    <definedName name="aform">#REF!</definedName>
    <definedName name="ALL">#N/A</definedName>
    <definedName name="ama">#REF!</definedName>
    <definedName name="amb">#REF!</definedName>
    <definedName name="amc">#REF!</definedName>
    <definedName name="AMD">#REF!</definedName>
    <definedName name="AME">#REF!</definedName>
    <definedName name="amf">#REF!</definedName>
    <definedName name="amg">#REF!</definedName>
    <definedName name="amh">#REF!</definedName>
    <definedName name="ami">#REF!</definedName>
    <definedName name="AMORT">#REF!</definedName>
    <definedName name="bform">#REF!</definedName>
    <definedName name="cert1">#REF!</definedName>
    <definedName name="cf">#REF!</definedName>
    <definedName name="Check1" localSheetId="2">'1a'!#REF!</definedName>
    <definedName name="Check2" localSheetId="2">'1a'!#REF!</definedName>
    <definedName name="close">#REF!</definedName>
    <definedName name="COI">#REF!</definedName>
    <definedName name="cost">#REF!</definedName>
    <definedName name="costcert">#REF!</definedName>
    <definedName name="costcert2">#REF!</definedName>
    <definedName name="COSTS">#REF!</definedName>
    <definedName name="costtax">#REF!</definedName>
    <definedName name="DC">#REF!</definedName>
    <definedName name="detail">#REF!</definedName>
    <definedName name="devbud">#REF!</definedName>
    <definedName name="ENDBAL">#REF!</definedName>
    <definedName name="EQUIP">#REF!</definedName>
    <definedName name="EXD">#REF!</definedName>
    <definedName name="FNMA">#REF!</definedName>
    <definedName name="fnma1">#REF!</definedName>
    <definedName name="fnma2">#REF!</definedName>
    <definedName name="formII">#REF!</definedName>
    <definedName name="formIII">#REF!</definedName>
    <definedName name="HOMELOAN">#REF!</definedName>
    <definedName name="landloan">#REF!</definedName>
    <definedName name="lu">#REF!</definedName>
    <definedName name="MINRENT">#REF!</definedName>
    <definedName name="OPS">#REF!</definedName>
    <definedName name="payout">#REF!</definedName>
    <definedName name="primero">#REF!</definedName>
    <definedName name="_xlnm.Print_Area" localSheetId="33">'11'!$B$1:$N$65</definedName>
    <definedName name="_xlnm.Print_Area" localSheetId="2">'1a'!$A$1:$E$84</definedName>
    <definedName name="_xlnm.Print_Area" localSheetId="3">'1b'!$B$2:$T$123</definedName>
    <definedName name="_xlnm.Print_Area" localSheetId="4">'1c'!$B$1:$N$75</definedName>
    <definedName name="_xlnm.Print_Area" localSheetId="5">'1d'!$B$1:$N$36</definedName>
    <definedName name="_xlnm.Print_Area" localSheetId="10">'1f Arch'!$B$1:$N$57</definedName>
    <definedName name="_xlnm.Print_Area" localSheetId="9">'1f Builder'!$B$1:$N$57</definedName>
    <definedName name="_xlnm.Print_Area" localSheetId="8">'1f Consultant'!$B$1:$N$57</definedName>
    <definedName name="_xlnm.Print_Area" localSheetId="6">'1f Dev'!$B$1:$N$57</definedName>
    <definedName name="_xlnm.Print_Area" localSheetId="7">'1f Owner'!$B$1:$N$57</definedName>
    <definedName name="_xlnm.Print_Area" localSheetId="14">'1h '!$B$1:$N$57</definedName>
    <definedName name="_xlnm.Print_Area" localSheetId="13">'1h Acct'!$B$1:$N$57</definedName>
    <definedName name="_xlnm.Print_Area" localSheetId="12">'1h Atty'!$B$1:$N$57</definedName>
    <definedName name="_xlnm.Print_Area" localSheetId="11">'1h Mgt'!$B$1:$N$57</definedName>
    <definedName name="_xlnm.Print_Area" localSheetId="18">'2 - Page 1'!$B$1:$K$35</definedName>
    <definedName name="_xlnm.Print_Area" localSheetId="19">'2 - Page 2'!$B$1:$K$36</definedName>
    <definedName name="_xlnm.Print_Area" localSheetId="21">'2 - Page 4'!$B$1:$K$63</definedName>
    <definedName name="_xlnm.Print_Area" localSheetId="23">'2 - Page 7'!$B$1:$K$51</definedName>
    <definedName name="_xlnm.Print_Area" localSheetId="22">'2 - Pages 5 - 6'!$A$1:$F$110</definedName>
    <definedName name="_xlnm.Print_Area" localSheetId="26">'4a - Rent Summary'!$A$1:$H$92</definedName>
    <definedName name="_xlnm.Print_Area" localSheetId="27">'5 - OP Budget (C)'!$A$1:$H$80</definedName>
    <definedName name="_xlnm.Print_Area" localSheetId="28">'5 - Rehab OP Exp (ACTUALS)'!$A$1:$H$78</definedName>
    <definedName name="_xlnm.Print_Area" localSheetId="30">'7 - Cost Breakdown (D)'!$A$1:$J$78</definedName>
    <definedName name="_xlnm.Print_Area" localSheetId="42">'Comparative Summary'!$B$1:$O$40</definedName>
    <definedName name="_xlnm.Print_Area" localSheetId="60">'Comparative Summary (8609)'!$B$1:$O$40</definedName>
    <definedName name="_xlnm.Print_Area" localSheetId="51">'Comparative Summary (CO)'!$B$1:$O$40</definedName>
    <definedName name="_xlnm.Print_Area" localSheetId="55">'Construction Costs (8609)'!$B$1:$I$47</definedName>
    <definedName name="_xlnm.Print_Area" localSheetId="46">'Construction Costs (CO)'!$B$1:$O$48</definedName>
    <definedName name="_xlnm.Print_Area" localSheetId="54">'Cost Cert. (8609)'!$B$1:$Q$92</definedName>
    <definedName name="_xlnm.Print_Area" localSheetId="45">'Cost-Basis (CO)'!$B$1:$Q$92</definedName>
    <definedName name="_xlnm.Print_Area" localSheetId="39">'General Summary'!$B$1:$V$52</definedName>
    <definedName name="_xlnm.Print_Area" localSheetId="53">'Sources (8609)'!$B$1:$K$36</definedName>
    <definedName name="_xlnm.Print_Area" localSheetId="44">'Sources (CO)'!$B$1:$K$36</definedName>
    <definedName name="_xlnm.Print_Area" localSheetId="41">'Tax Credit Eligibility'!$B$1:$M$38</definedName>
    <definedName name="_xlnm.Print_Area" localSheetId="59">'Tax Credit Eligibility (8609)'!$B$1:$M$39</definedName>
    <definedName name="_xlnm.Print_Area" localSheetId="50">'Tax Credit Eligibility (CO)'!$B$1:$M$39</definedName>
    <definedName name="_xlnm.Print_Area">#REF!</definedName>
    <definedName name="PRINT_AREA_MI">#REF!</definedName>
    <definedName name="_xlnm.Print_Titles" localSheetId="2">'1a'!$7:$7</definedName>
    <definedName name="_xlnm.Print_Titles" localSheetId="22">'2 - Pages 5 - 6'!$A:$A</definedName>
    <definedName name="RENTS">#REF!</definedName>
    <definedName name="run">#REF!</definedName>
    <definedName name="runamort">#REF!</definedName>
    <definedName name="RUNFORM">#REF!</definedName>
    <definedName name="runit">#REF!</definedName>
    <definedName name="second">#REF!</definedName>
    <definedName name="SUMRY">#REF!</definedName>
    <definedName name="TEMP">#REF!</definedName>
    <definedName name="WebServiceURL">#REF!</definedName>
    <definedName name="Z_695F03B5_0B3D_4E57_8A17_B3ED482E0D20_.wvu.Cols" localSheetId="18" hidden="1">'2 - Page 1'!$P:$P</definedName>
    <definedName name="Z_695F03B5_0B3D_4E57_8A17_B3ED482E0D20_.wvu.Cols" localSheetId="19" hidden="1">'2 - Page 2'!#REF!,'2 - Page 2'!#REF!</definedName>
    <definedName name="Z_695F03B5_0B3D_4E57_8A17_B3ED482E0D20_.wvu.Cols" localSheetId="21" hidden="1">'2 - Page 4'!$P:$P</definedName>
    <definedName name="Z_695F03B5_0B3D_4E57_8A17_B3ED482E0D20_.wvu.Cols" localSheetId="23" hidden="1">'2 - Page 7'!$P:$P</definedName>
    <definedName name="Z_695F03B5_0B3D_4E57_8A17_B3ED482E0D20_.wvu.PrintArea" localSheetId="18" hidden="1">'2 - Page 1'!$B$1:$K$33</definedName>
    <definedName name="Z_695F03B5_0B3D_4E57_8A17_B3ED482E0D20_.wvu.PrintArea" localSheetId="19" hidden="1">'2 - Page 2'!$B$1:$K$23</definedName>
    <definedName name="Z_695F03B5_0B3D_4E57_8A17_B3ED482E0D20_.wvu.PrintArea" localSheetId="21" hidden="1">'2 - Page 4'!#REF!</definedName>
    <definedName name="Z_695F03B5_0B3D_4E57_8A17_B3ED482E0D20_.wvu.PrintArea" localSheetId="23" hidden="1">'2 - Page 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172" l="1"/>
  <c r="B3" i="99"/>
  <c r="F12" i="192"/>
  <c r="B3" i="105"/>
  <c r="B3" i="104"/>
  <c r="B3" i="103"/>
  <c r="B3" i="102"/>
  <c r="J5" i="194" l="1"/>
  <c r="D5" i="189" l="1"/>
  <c r="B5" i="189"/>
  <c r="B3" i="67"/>
  <c r="B3" i="97"/>
  <c r="B3" i="96"/>
  <c r="B4" i="64"/>
  <c r="B3" i="65"/>
  <c r="D63" i="195" l="1"/>
  <c r="D64" i="195"/>
  <c r="D65" i="195"/>
  <c r="D66" i="195"/>
  <c r="D67" i="195"/>
  <c r="D68" i="195"/>
  <c r="D69" i="195"/>
  <c r="D62" i="195"/>
  <c r="E58" i="195"/>
  <c r="F58" i="195"/>
  <c r="G58" i="195"/>
  <c r="H58" i="195"/>
  <c r="I58" i="195"/>
  <c r="D58" i="195"/>
  <c r="A30" i="194"/>
  <c r="A31" i="194"/>
  <c r="A32" i="194"/>
  <c r="A29" i="194"/>
  <c r="A28" i="194"/>
  <c r="B32" i="194"/>
  <c r="B31" i="194"/>
  <c r="B30" i="194"/>
  <c r="B29" i="194"/>
  <c r="B28" i="194"/>
  <c r="B22" i="194"/>
  <c r="B15" i="194"/>
  <c r="B13" i="194"/>
  <c r="G7" i="193"/>
  <c r="F5" i="193"/>
  <c r="F5" i="192"/>
  <c r="G7" i="192"/>
  <c r="H73" i="191"/>
  <c r="H64" i="191"/>
  <c r="H55" i="191"/>
  <c r="H46" i="191"/>
  <c r="H37" i="191"/>
  <c r="H28" i="191"/>
  <c r="H19" i="191"/>
  <c r="H10" i="191"/>
  <c r="D32" i="191"/>
  <c r="E4" i="188" l="1"/>
  <c r="D5" i="195"/>
  <c r="A7" i="194"/>
  <c r="D4" i="193"/>
  <c r="D4" i="192"/>
  <c r="B4" i="191"/>
  <c r="B4" i="190"/>
  <c r="E43" i="189" l="1"/>
  <c r="E42" i="189"/>
  <c r="E28" i="189"/>
  <c r="E26" i="189"/>
  <c r="E25" i="189"/>
  <c r="E24" i="189"/>
  <c r="E21" i="189"/>
  <c r="E20" i="189"/>
  <c r="E18" i="189"/>
  <c r="E17" i="189"/>
  <c r="E16" i="189"/>
  <c r="D43" i="189"/>
  <c r="C43" i="189" s="1"/>
  <c r="D42" i="189"/>
  <c r="C42" i="189" s="1"/>
  <c r="D28" i="189"/>
  <c r="D26" i="189"/>
  <c r="C26" i="189" s="1"/>
  <c r="D25" i="189"/>
  <c r="C25" i="189" s="1"/>
  <c r="D24" i="189"/>
  <c r="D21" i="189"/>
  <c r="D20" i="189"/>
  <c r="D18" i="189"/>
  <c r="D17" i="189"/>
  <c r="D16" i="189"/>
  <c r="C16" i="189"/>
  <c r="B4" i="189"/>
  <c r="D57" i="195"/>
  <c r="D56" i="195"/>
  <c r="D55" i="195"/>
  <c r="D54" i="195"/>
  <c r="D53" i="195"/>
  <c r="D52" i="195"/>
  <c r="I46" i="195"/>
  <c r="H46" i="195"/>
  <c r="G46" i="195"/>
  <c r="F46" i="195"/>
  <c r="E46" i="195"/>
  <c r="D45" i="195"/>
  <c r="D44" i="195"/>
  <c r="D43" i="195"/>
  <c r="D46" i="195" s="1"/>
  <c r="C21" i="189" s="1"/>
  <c r="I41" i="195"/>
  <c r="H41" i="195"/>
  <c r="G41" i="195"/>
  <c r="F41" i="195"/>
  <c r="E41" i="195"/>
  <c r="D40" i="195"/>
  <c r="D39" i="195"/>
  <c r="D38" i="195"/>
  <c r="D41" i="195" s="1"/>
  <c r="C20" i="189" s="1"/>
  <c r="I36" i="195"/>
  <c r="H36" i="195"/>
  <c r="G36" i="195"/>
  <c r="F36" i="195"/>
  <c r="F47" i="195" s="1"/>
  <c r="E36" i="195"/>
  <c r="E47" i="195" s="1"/>
  <c r="D35" i="195"/>
  <c r="D34" i="195"/>
  <c r="D33" i="195"/>
  <c r="D32" i="195"/>
  <c r="D31" i="195"/>
  <c r="D30" i="195"/>
  <c r="D29" i="195"/>
  <c r="D28" i="195"/>
  <c r="D27" i="195"/>
  <c r="D26" i="195"/>
  <c r="D25" i="195"/>
  <c r="D24" i="195"/>
  <c r="D23" i="195"/>
  <c r="D22" i="195"/>
  <c r="D21" i="195"/>
  <c r="D20" i="195"/>
  <c r="I18" i="195"/>
  <c r="H18" i="195"/>
  <c r="G18" i="195"/>
  <c r="F18" i="195"/>
  <c r="E18" i="195"/>
  <c r="D17" i="195"/>
  <c r="D16" i="195"/>
  <c r="D15" i="195"/>
  <c r="D14" i="195"/>
  <c r="D13" i="195"/>
  <c r="D11" i="195"/>
  <c r="C17" i="189" s="1"/>
  <c r="D10" i="195"/>
  <c r="C32" i="194"/>
  <c r="D32" i="194" s="1"/>
  <c r="E32" i="194" s="1"/>
  <c r="F32" i="194" s="1"/>
  <c r="G32" i="194" s="1"/>
  <c r="H32" i="194" s="1"/>
  <c r="I32" i="194" s="1"/>
  <c r="J32" i="194" s="1"/>
  <c r="K32" i="194" s="1"/>
  <c r="L32" i="194" s="1"/>
  <c r="M32" i="194" s="1"/>
  <c r="N32" i="194" s="1"/>
  <c r="O32" i="194" s="1"/>
  <c r="P32" i="194" s="1"/>
  <c r="C31" i="194"/>
  <c r="D31" i="194" s="1"/>
  <c r="E31" i="194" s="1"/>
  <c r="F31" i="194" s="1"/>
  <c r="G31" i="194" s="1"/>
  <c r="H31" i="194" s="1"/>
  <c r="I31" i="194" s="1"/>
  <c r="J31" i="194" s="1"/>
  <c r="K31" i="194" s="1"/>
  <c r="L31" i="194" s="1"/>
  <c r="M31" i="194" s="1"/>
  <c r="N31" i="194" s="1"/>
  <c r="O31" i="194" s="1"/>
  <c r="P31" i="194" s="1"/>
  <c r="C30" i="194"/>
  <c r="D30" i="194" s="1"/>
  <c r="E30" i="194" s="1"/>
  <c r="F30" i="194" s="1"/>
  <c r="G30" i="194" s="1"/>
  <c r="H30" i="194" s="1"/>
  <c r="I30" i="194" s="1"/>
  <c r="J30" i="194" s="1"/>
  <c r="K30" i="194" s="1"/>
  <c r="L30" i="194" s="1"/>
  <c r="M30" i="194" s="1"/>
  <c r="N30" i="194" s="1"/>
  <c r="O30" i="194" s="1"/>
  <c r="P30" i="194" s="1"/>
  <c r="C29" i="194"/>
  <c r="D29" i="194" s="1"/>
  <c r="E29" i="194" s="1"/>
  <c r="F29" i="194" s="1"/>
  <c r="G29" i="194" s="1"/>
  <c r="H29" i="194" s="1"/>
  <c r="I29" i="194" s="1"/>
  <c r="J29" i="194" s="1"/>
  <c r="K29" i="194" s="1"/>
  <c r="L29" i="194" s="1"/>
  <c r="M29" i="194" s="1"/>
  <c r="N29" i="194" s="1"/>
  <c r="O29" i="194" s="1"/>
  <c r="P29" i="194" s="1"/>
  <c r="C28" i="194"/>
  <c r="C22" i="194"/>
  <c r="D22" i="194" s="1"/>
  <c r="E22" i="194" s="1"/>
  <c r="F22" i="194" s="1"/>
  <c r="G22" i="194" s="1"/>
  <c r="H22" i="194" s="1"/>
  <c r="I22" i="194" s="1"/>
  <c r="J22" i="194" s="1"/>
  <c r="K22" i="194" s="1"/>
  <c r="L22" i="194" s="1"/>
  <c r="M22" i="194" s="1"/>
  <c r="N22" i="194" s="1"/>
  <c r="O22" i="194" s="1"/>
  <c r="P22" i="194" s="1"/>
  <c r="C13" i="194"/>
  <c r="C9" i="194"/>
  <c r="D9" i="194" s="1"/>
  <c r="E9" i="194" s="1"/>
  <c r="F9" i="194" s="1"/>
  <c r="G9" i="194" s="1"/>
  <c r="H9" i="194" s="1"/>
  <c r="I9" i="194" s="1"/>
  <c r="J9" i="194" s="1"/>
  <c r="K9" i="194" s="1"/>
  <c r="L9" i="194" s="1"/>
  <c r="M9" i="194" s="1"/>
  <c r="N9" i="194" s="1"/>
  <c r="O9" i="194" s="1"/>
  <c r="P9" i="194" s="1"/>
  <c r="G61" i="193"/>
  <c r="G53" i="193"/>
  <c r="G46" i="193"/>
  <c r="G35" i="193"/>
  <c r="G14" i="193"/>
  <c r="G11" i="193"/>
  <c r="H62" i="193"/>
  <c r="G61" i="192"/>
  <c r="G53" i="192"/>
  <c r="G46" i="192"/>
  <c r="B37" i="192"/>
  <c r="B38" i="192" s="1"/>
  <c r="B39" i="192" s="1"/>
  <c r="B40" i="192" s="1"/>
  <c r="B41" i="192" s="1"/>
  <c r="B42" i="192" s="1"/>
  <c r="B43" i="192" s="1"/>
  <c r="B44" i="192" s="1"/>
  <c r="B45" i="192" s="1"/>
  <c r="B46" i="192" s="1"/>
  <c r="B48" i="192" s="1"/>
  <c r="B49" i="192" s="1"/>
  <c r="B50" i="192" s="1"/>
  <c r="B51" i="192" s="1"/>
  <c r="B52" i="192" s="1"/>
  <c r="B53" i="192" s="1"/>
  <c r="B56" i="192" s="1"/>
  <c r="B57" i="192" s="1"/>
  <c r="B58" i="192" s="1"/>
  <c r="B59" i="192" s="1"/>
  <c r="B60" i="192" s="1"/>
  <c r="B61" i="192" s="1"/>
  <c r="B62" i="192" s="1"/>
  <c r="G35" i="192"/>
  <c r="G14" i="192"/>
  <c r="B8" i="192"/>
  <c r="B9" i="192" s="1"/>
  <c r="B10" i="192" s="1"/>
  <c r="B12" i="192" s="1"/>
  <c r="B13" i="192" s="1"/>
  <c r="B14" i="192" s="1"/>
  <c r="B15" i="192" s="1"/>
  <c r="B17" i="192" s="1"/>
  <c r="B18" i="192" s="1"/>
  <c r="B19" i="192" s="1"/>
  <c r="B20" i="192" s="1"/>
  <c r="B21" i="192" s="1"/>
  <c r="B22" i="192" s="1"/>
  <c r="B23" i="192" s="1"/>
  <c r="B24" i="192" s="1"/>
  <c r="B25" i="192" s="1"/>
  <c r="B26" i="192" s="1"/>
  <c r="B27" i="192" s="1"/>
  <c r="B29" i="192" s="1"/>
  <c r="B30" i="192" s="1"/>
  <c r="B31" i="192" s="1"/>
  <c r="G11" i="192"/>
  <c r="H58" i="192"/>
  <c r="H88" i="191"/>
  <c r="G86" i="191"/>
  <c r="F86" i="191"/>
  <c r="E86" i="191"/>
  <c r="D86" i="191"/>
  <c r="C86" i="191"/>
  <c r="B86" i="191"/>
  <c r="G83" i="191"/>
  <c r="F83" i="191"/>
  <c r="E83" i="191"/>
  <c r="D83" i="191"/>
  <c r="C83" i="191"/>
  <c r="B83" i="191"/>
  <c r="G82" i="191"/>
  <c r="F82" i="191"/>
  <c r="E82" i="191"/>
  <c r="D82" i="191"/>
  <c r="C82" i="191"/>
  <c r="B82" i="191"/>
  <c r="F78" i="191"/>
  <c r="E78" i="191"/>
  <c r="D78" i="191"/>
  <c r="C78" i="191"/>
  <c r="B78" i="191"/>
  <c r="H78" i="191" s="1"/>
  <c r="G77" i="191"/>
  <c r="G78" i="191" s="1"/>
  <c r="F77" i="191"/>
  <c r="E77" i="191"/>
  <c r="D77" i="191"/>
  <c r="C77" i="191"/>
  <c r="B77" i="191"/>
  <c r="H74" i="191"/>
  <c r="G69" i="191"/>
  <c r="F69" i="191"/>
  <c r="E69" i="191"/>
  <c r="E87" i="191" s="1"/>
  <c r="D69" i="191"/>
  <c r="G68" i="191"/>
  <c r="F68" i="191"/>
  <c r="E68" i="191"/>
  <c r="D68" i="191"/>
  <c r="C68" i="191"/>
  <c r="C69" i="191" s="1"/>
  <c r="B68" i="191"/>
  <c r="B69" i="191" s="1"/>
  <c r="H65" i="191"/>
  <c r="G60" i="191"/>
  <c r="G59" i="191"/>
  <c r="F59" i="191"/>
  <c r="F60" i="191" s="1"/>
  <c r="E59" i="191"/>
  <c r="E60" i="191" s="1"/>
  <c r="D59" i="191"/>
  <c r="D60" i="191" s="1"/>
  <c r="C59" i="191"/>
  <c r="C60" i="191" s="1"/>
  <c r="B59" i="191"/>
  <c r="B60" i="191" s="1"/>
  <c r="H56" i="191"/>
  <c r="C51" i="191"/>
  <c r="B51" i="191"/>
  <c r="G50" i="191"/>
  <c r="G51" i="191" s="1"/>
  <c r="F50" i="191"/>
  <c r="F51" i="191" s="1"/>
  <c r="E50" i="191"/>
  <c r="E51" i="191" s="1"/>
  <c r="D50" i="191"/>
  <c r="D51" i="191" s="1"/>
  <c r="C50" i="191"/>
  <c r="B50" i="191"/>
  <c r="H47" i="191"/>
  <c r="F42" i="191"/>
  <c r="E42" i="191"/>
  <c r="D42" i="191"/>
  <c r="C42" i="191"/>
  <c r="B42" i="191"/>
  <c r="G41" i="191"/>
  <c r="G42" i="191" s="1"/>
  <c r="F41" i="191"/>
  <c r="E41" i="191"/>
  <c r="D41" i="191"/>
  <c r="C41" i="191"/>
  <c r="B41" i="191"/>
  <c r="H38" i="191"/>
  <c r="G33" i="191"/>
  <c r="F33" i="191"/>
  <c r="E33" i="191"/>
  <c r="D33" i="191"/>
  <c r="G32" i="191"/>
  <c r="F32" i="191"/>
  <c r="E32" i="191"/>
  <c r="C32" i="191"/>
  <c r="C33" i="191" s="1"/>
  <c r="B32" i="191"/>
  <c r="B33" i="191" s="1"/>
  <c r="H29" i="191"/>
  <c r="G24" i="191"/>
  <c r="G23" i="191"/>
  <c r="F23" i="191"/>
  <c r="F24" i="191" s="1"/>
  <c r="E23" i="191"/>
  <c r="E24" i="191" s="1"/>
  <c r="D23" i="191"/>
  <c r="D24" i="191" s="1"/>
  <c r="C23" i="191"/>
  <c r="C24" i="191" s="1"/>
  <c r="B23" i="191"/>
  <c r="B24" i="191" s="1"/>
  <c r="H24" i="191" s="1"/>
  <c r="H20" i="191"/>
  <c r="C15" i="191"/>
  <c r="B15" i="191"/>
  <c r="G14" i="191"/>
  <c r="G15" i="191" s="1"/>
  <c r="F14" i="191"/>
  <c r="F15" i="191" s="1"/>
  <c r="E14" i="191"/>
  <c r="E15" i="191" s="1"/>
  <c r="D14" i="191"/>
  <c r="D15" i="191" s="1"/>
  <c r="C14" i="191"/>
  <c r="B14" i="191"/>
  <c r="H11" i="191"/>
  <c r="J32" i="190"/>
  <c r="E16" i="190"/>
  <c r="E24" i="190" s="1"/>
  <c r="D16" i="190"/>
  <c r="D24" i="190" s="1"/>
  <c r="G12" i="190"/>
  <c r="G11" i="190"/>
  <c r="G10" i="190"/>
  <c r="G9" i="190"/>
  <c r="G8" i="190"/>
  <c r="S105" i="189"/>
  <c r="S106" i="189" s="1"/>
  <c r="S107" i="189" s="1"/>
  <c r="S108" i="189" s="1"/>
  <c r="S109" i="189" s="1"/>
  <c r="S110" i="189" s="1"/>
  <c r="S111" i="189" s="1"/>
  <c r="S112" i="189" s="1"/>
  <c r="S113" i="189" s="1"/>
  <c r="S114" i="189" s="1"/>
  <c r="S115" i="189" s="1"/>
  <c r="S116" i="189" s="1"/>
  <c r="S117" i="189" s="1"/>
  <c r="S118" i="189" s="1"/>
  <c r="S119" i="189" s="1"/>
  <c r="S120" i="189" s="1"/>
  <c r="S121" i="189" s="1"/>
  <c r="S122" i="189" s="1"/>
  <c r="S123" i="189" s="1"/>
  <c r="S124" i="189" s="1"/>
  <c r="S125" i="189" s="1"/>
  <c r="S126" i="189" s="1"/>
  <c r="S127" i="189" s="1"/>
  <c r="S128" i="189" s="1"/>
  <c r="S129" i="189" s="1"/>
  <c r="S130" i="189" s="1"/>
  <c r="S131" i="189" s="1"/>
  <c r="S132" i="189" s="1"/>
  <c r="S133" i="189" s="1"/>
  <c r="S134" i="189" s="1"/>
  <c r="S135" i="189" s="1"/>
  <c r="S136" i="189" s="1"/>
  <c r="S137" i="189" s="1"/>
  <c r="S138" i="189" s="1"/>
  <c r="S139" i="189" s="1"/>
  <c r="S140" i="189" s="1"/>
  <c r="S141" i="189" s="1"/>
  <c r="S142" i="189" s="1"/>
  <c r="S143" i="189" s="1"/>
  <c r="S144" i="189" s="1"/>
  <c r="S145" i="189" s="1"/>
  <c r="S146" i="189" s="1"/>
  <c r="S147" i="189" s="1"/>
  <c r="S148" i="189" s="1"/>
  <c r="S149" i="189" s="1"/>
  <c r="S150" i="189" s="1"/>
  <c r="S151" i="189" s="1"/>
  <c r="S152" i="189" s="1"/>
  <c r="S153" i="189" s="1"/>
  <c r="S154" i="189" s="1"/>
  <c r="S155" i="189" s="1"/>
  <c r="S156" i="189" s="1"/>
  <c r="S157" i="189" s="1"/>
  <c r="S158" i="189" s="1"/>
  <c r="S159" i="189" s="1"/>
  <c r="S160" i="189" s="1"/>
  <c r="S161" i="189" s="1"/>
  <c r="S162" i="189" s="1"/>
  <c r="S163" i="189" s="1"/>
  <c r="S164" i="189" s="1"/>
  <c r="S165" i="189" s="1"/>
  <c r="D94" i="189"/>
  <c r="C93" i="189"/>
  <c r="C92" i="189"/>
  <c r="C91" i="189"/>
  <c r="O89" i="189"/>
  <c r="D89" i="189"/>
  <c r="E88" i="189"/>
  <c r="C88" i="189" s="1"/>
  <c r="C87" i="189"/>
  <c r="C86" i="189"/>
  <c r="C84" i="189"/>
  <c r="D81" i="189"/>
  <c r="O80" i="189"/>
  <c r="E80" i="189" s="1"/>
  <c r="C79" i="189"/>
  <c r="C78" i="189"/>
  <c r="C77" i="189"/>
  <c r="D75" i="189"/>
  <c r="C73" i="189"/>
  <c r="C72" i="189"/>
  <c r="O71" i="189"/>
  <c r="E74" i="189" s="1"/>
  <c r="C71" i="189"/>
  <c r="C70" i="189"/>
  <c r="C69" i="189"/>
  <c r="C68" i="189"/>
  <c r="D66" i="189"/>
  <c r="C64" i="189"/>
  <c r="C63" i="189"/>
  <c r="O62" i="189"/>
  <c r="E65" i="189" s="1"/>
  <c r="C62" i="189"/>
  <c r="C61" i="189"/>
  <c r="C60" i="189"/>
  <c r="C59" i="189"/>
  <c r="C58" i="189"/>
  <c r="C57" i="189"/>
  <c r="C56" i="189"/>
  <c r="S55" i="189"/>
  <c r="S56" i="189" s="1"/>
  <c r="S57" i="189" s="1"/>
  <c r="S58" i="189" s="1"/>
  <c r="S59" i="189" s="1"/>
  <c r="S60" i="189" s="1"/>
  <c r="S61" i="189" s="1"/>
  <c r="S62" i="189" s="1"/>
  <c r="S63" i="189" s="1"/>
  <c r="S64" i="189" s="1"/>
  <c r="S65" i="189" s="1"/>
  <c r="S66" i="189" s="1"/>
  <c r="S67" i="189" s="1"/>
  <c r="S68" i="189" s="1"/>
  <c r="S69" i="189" s="1"/>
  <c r="S70" i="189" s="1"/>
  <c r="S71" i="189" s="1"/>
  <c r="S72" i="189" s="1"/>
  <c r="S73" i="189" s="1"/>
  <c r="S74" i="189" s="1"/>
  <c r="S75" i="189" s="1"/>
  <c r="S76" i="189" s="1"/>
  <c r="S77" i="189" s="1"/>
  <c r="S78" i="189" s="1"/>
  <c r="S79" i="189" s="1"/>
  <c r="S80" i="189" s="1"/>
  <c r="S81" i="189" s="1"/>
  <c r="S82" i="189" s="1"/>
  <c r="S83" i="189" s="1"/>
  <c r="S84" i="189" s="1"/>
  <c r="S85" i="189" s="1"/>
  <c r="S86" i="189" s="1"/>
  <c r="S87" i="189" s="1"/>
  <c r="S88" i="189" s="1"/>
  <c r="S89" i="189" s="1"/>
  <c r="S90" i="189" s="1"/>
  <c r="S91" i="189" s="1"/>
  <c r="S92" i="189" s="1"/>
  <c r="S93" i="189" s="1"/>
  <c r="S94" i="189" s="1"/>
  <c r="S95" i="189" s="1"/>
  <c r="S96" i="189" s="1"/>
  <c r="S97" i="189" s="1"/>
  <c r="S98" i="189" s="1"/>
  <c r="S99" i="189" s="1"/>
  <c r="S100" i="189" s="1"/>
  <c r="S101" i="189" s="1"/>
  <c r="S102" i="189" s="1"/>
  <c r="S103" i="189" s="1"/>
  <c r="S104" i="189" s="1"/>
  <c r="C50" i="189"/>
  <c r="C49" i="189"/>
  <c r="C48" i="189"/>
  <c r="O47" i="189"/>
  <c r="E51" i="189" s="1"/>
  <c r="C47" i="189"/>
  <c r="C46" i="189"/>
  <c r="C45" i="189"/>
  <c r="C44" i="189"/>
  <c r="C41" i="189"/>
  <c r="D39" i="189"/>
  <c r="O38" i="189"/>
  <c r="E38" i="189" s="1"/>
  <c r="E39" i="189" s="1"/>
  <c r="C37" i="189"/>
  <c r="C36" i="189"/>
  <c r="C35" i="189"/>
  <c r="C34" i="189"/>
  <c r="E31" i="189"/>
  <c r="C31" i="189" s="1"/>
  <c r="C30" i="189"/>
  <c r="O29" i="189"/>
  <c r="C29" i="189"/>
  <c r="C27" i="189"/>
  <c r="O20" i="189"/>
  <c r="E13" i="189" s="1"/>
  <c r="D14" i="189"/>
  <c r="C12" i="189"/>
  <c r="C11" i="189"/>
  <c r="E89" i="189" l="1"/>
  <c r="D19" i="189"/>
  <c r="D22" i="189" s="1"/>
  <c r="G47" i="195"/>
  <c r="H47" i="195"/>
  <c r="E19" i="189"/>
  <c r="E22" i="189" s="1"/>
  <c r="I47" i="195"/>
  <c r="D36" i="195"/>
  <c r="C19" i="189" s="1"/>
  <c r="D18" i="195"/>
  <c r="C18" i="189" s="1"/>
  <c r="C22" i="189" s="1"/>
  <c r="K100" i="189" s="1"/>
  <c r="H42" i="191"/>
  <c r="H83" i="191"/>
  <c r="H82" i="191"/>
  <c r="H33" i="191"/>
  <c r="B16" i="194"/>
  <c r="H8" i="192"/>
  <c r="H53" i="192"/>
  <c r="H7" i="192"/>
  <c r="H31" i="192"/>
  <c r="H26" i="192"/>
  <c r="H51" i="192"/>
  <c r="H30" i="192"/>
  <c r="H52" i="192"/>
  <c r="H14" i="192"/>
  <c r="H64" i="192"/>
  <c r="H60" i="192"/>
  <c r="H18" i="192"/>
  <c r="H40" i="192"/>
  <c r="H65" i="192"/>
  <c r="H32" i="192"/>
  <c r="H33" i="192"/>
  <c r="H19" i="192"/>
  <c r="H41" i="192"/>
  <c r="H20" i="192"/>
  <c r="H59" i="192"/>
  <c r="H34" i="192"/>
  <c r="H25" i="192"/>
  <c r="H46" i="192"/>
  <c r="C28" i="189"/>
  <c r="E32" i="189"/>
  <c r="C33" i="194"/>
  <c r="D28" i="194"/>
  <c r="C15" i="194"/>
  <c r="B33" i="194"/>
  <c r="N92" i="189" s="1"/>
  <c r="N94" i="189" s="1"/>
  <c r="C14" i="194"/>
  <c r="D13" i="194"/>
  <c r="G12" i="193"/>
  <c r="G15" i="193" s="1"/>
  <c r="H17" i="193"/>
  <c r="H29" i="193"/>
  <c r="H41" i="193"/>
  <c r="H18" i="193"/>
  <c r="H30" i="193"/>
  <c r="H42" i="193"/>
  <c r="H53" i="193"/>
  <c r="H64" i="193"/>
  <c r="H7" i="193"/>
  <c r="H19" i="193"/>
  <c r="H31" i="193"/>
  <c r="H43" i="193"/>
  <c r="H8" i="193"/>
  <c r="H32" i="193"/>
  <c r="H44" i="193"/>
  <c r="H54" i="193"/>
  <c r="H65" i="193"/>
  <c r="H9" i="193"/>
  <c r="H20" i="193"/>
  <c r="H33" i="193"/>
  <c r="H45" i="193"/>
  <c r="H56" i="193"/>
  <c r="H10" i="193"/>
  <c r="H22" i="193"/>
  <c r="H34" i="193"/>
  <c r="H57" i="193"/>
  <c r="H23" i="193"/>
  <c r="H46" i="193"/>
  <c r="H58" i="193"/>
  <c r="H24" i="193"/>
  <c r="H35" i="193"/>
  <c r="H48" i="193"/>
  <c r="H59" i="193"/>
  <c r="H25" i="193"/>
  <c r="H37" i="193"/>
  <c r="H49" i="193"/>
  <c r="H60" i="193"/>
  <c r="H14" i="193"/>
  <c r="H26" i="193"/>
  <c r="H38" i="193"/>
  <c r="H50" i="193"/>
  <c r="H39" i="193"/>
  <c r="H51" i="193"/>
  <c r="H61" i="193"/>
  <c r="H15" i="193"/>
  <c r="H27" i="193"/>
  <c r="H40" i="193"/>
  <c r="H52" i="193"/>
  <c r="G12" i="192"/>
  <c r="H48" i="192"/>
  <c r="H9" i="192"/>
  <c r="H21" i="192"/>
  <c r="H35" i="192"/>
  <c r="H42" i="192"/>
  <c r="H54" i="192"/>
  <c r="H15" i="192"/>
  <c r="H27" i="192"/>
  <c r="H49" i="192"/>
  <c r="H61" i="192"/>
  <c r="H10" i="192"/>
  <c r="H22" i="192"/>
  <c r="H37" i="192"/>
  <c r="H43" i="192"/>
  <c r="H56" i="192"/>
  <c r="H17" i="192"/>
  <c r="H29" i="192"/>
  <c r="H50" i="192"/>
  <c r="H62" i="192"/>
  <c r="H23" i="192"/>
  <c r="H38" i="192"/>
  <c r="H44" i="192"/>
  <c r="H57" i="192"/>
  <c r="H24" i="192"/>
  <c r="H39" i="192"/>
  <c r="H45" i="192"/>
  <c r="B87" i="191"/>
  <c r="H69" i="191"/>
  <c r="C87" i="191"/>
  <c r="H51" i="191"/>
  <c r="H15" i="191"/>
  <c r="F87" i="191"/>
  <c r="G87" i="191"/>
  <c r="H60" i="191"/>
  <c r="D87" i="191"/>
  <c r="E14" i="189"/>
  <c r="C13" i="189"/>
  <c r="C14" i="189" s="1"/>
  <c r="D52" i="189"/>
  <c r="E66" i="189"/>
  <c r="C65" i="189"/>
  <c r="C24" i="189"/>
  <c r="D32" i="189"/>
  <c r="E75" i="189"/>
  <c r="C74" i="189"/>
  <c r="C75" i="189" s="1"/>
  <c r="C51" i="189"/>
  <c r="C52" i="189" s="1"/>
  <c r="C80" i="189"/>
  <c r="C81" i="189" s="1"/>
  <c r="E81" i="189"/>
  <c r="E52" i="189"/>
  <c r="C66" i="189"/>
  <c r="C38" i="189"/>
  <c r="C39" i="189" s="1"/>
  <c r="C85" i="189"/>
  <c r="C89" i="189" s="1"/>
  <c r="C5" i="176"/>
  <c r="G15" i="192" l="1"/>
  <c r="G20" i="192" s="1"/>
  <c r="B14" i="194"/>
  <c r="B17" i="194" s="1"/>
  <c r="D47" i="195"/>
  <c r="D82" i="189"/>
  <c r="D33" i="194"/>
  <c r="E28" i="194"/>
  <c r="E13" i="194"/>
  <c r="D14" i="194"/>
  <c r="C16" i="194"/>
  <c r="C17" i="194" s="1"/>
  <c r="D15" i="194"/>
  <c r="G20" i="193"/>
  <c r="G27" i="193" s="1"/>
  <c r="H87" i="191"/>
  <c r="Q52" i="189"/>
  <c r="Q51" i="189"/>
  <c r="O51" i="189" s="1"/>
  <c r="D95" i="189"/>
  <c r="K98" i="189"/>
  <c r="K99" i="189"/>
  <c r="C32" i="189"/>
  <c r="C82" i="189" s="1"/>
  <c r="Q53" i="189"/>
  <c r="E82" i="189"/>
  <c r="N98" i="189" s="1"/>
  <c r="E94" i="189" s="1"/>
  <c r="C94" i="189" s="1"/>
  <c r="G27" i="192" l="1"/>
  <c r="B21" i="194"/>
  <c r="C21" i="194" s="1"/>
  <c r="D21" i="194" s="1"/>
  <c r="E21" i="194" s="1"/>
  <c r="F21" i="194" s="1"/>
  <c r="G21" i="194" s="1"/>
  <c r="H21" i="194" s="1"/>
  <c r="I21" i="194" s="1"/>
  <c r="J21" i="194" s="1"/>
  <c r="K21" i="194" s="1"/>
  <c r="L21" i="194" s="1"/>
  <c r="M21" i="194" s="1"/>
  <c r="N21" i="194" s="1"/>
  <c r="O21" i="194" s="1"/>
  <c r="P21" i="194" s="1"/>
  <c r="E95" i="189"/>
  <c r="C95" i="189"/>
  <c r="C26" i="190" s="1"/>
  <c r="F13" i="194"/>
  <c r="E14" i="194"/>
  <c r="F28" i="194"/>
  <c r="E33" i="194"/>
  <c r="D16" i="194"/>
  <c r="D17" i="194" s="1"/>
  <c r="E15" i="194"/>
  <c r="G64" i="193"/>
  <c r="G65" i="193" s="1"/>
  <c r="G54" i="193"/>
  <c r="G64" i="192"/>
  <c r="B20" i="194" s="1"/>
  <c r="G54" i="192"/>
  <c r="C20" i="194" l="1"/>
  <c r="B23" i="194"/>
  <c r="B25" i="194" s="1"/>
  <c r="G65" i="192"/>
  <c r="K92" i="189"/>
  <c r="K94" i="189" s="1"/>
  <c r="M95" i="189" s="1"/>
  <c r="K101" i="189"/>
  <c r="G13" i="194"/>
  <c r="F14" i="194"/>
  <c r="E16" i="194"/>
  <c r="E17" i="194" s="1"/>
  <c r="F15" i="194"/>
  <c r="G28" i="194"/>
  <c r="F33" i="194"/>
  <c r="K27" i="170"/>
  <c r="J27" i="170"/>
  <c r="H27" i="170"/>
  <c r="G27" i="170"/>
  <c r="F27" i="170"/>
  <c r="H26" i="170"/>
  <c r="G26" i="170"/>
  <c r="F26" i="170"/>
  <c r="L25" i="170"/>
  <c r="L24" i="170"/>
  <c r="L23" i="170"/>
  <c r="I23" i="170"/>
  <c r="L22" i="170"/>
  <c r="I22" i="170"/>
  <c r="I20" i="170"/>
  <c r="L20" i="170" s="1"/>
  <c r="L26" i="170" s="1"/>
  <c r="B38" i="194" l="1"/>
  <c r="B37" i="194"/>
  <c r="B35" i="194"/>
  <c r="B41" i="194" s="1"/>
  <c r="D20" i="194"/>
  <c r="C23" i="194"/>
  <c r="C25" i="194" s="1"/>
  <c r="H28" i="194"/>
  <c r="G33" i="194"/>
  <c r="F16" i="194"/>
  <c r="F17" i="194" s="1"/>
  <c r="G15" i="194"/>
  <c r="H13" i="194"/>
  <c r="G14" i="194"/>
  <c r="L27" i="170"/>
  <c r="C38" i="194" l="1"/>
  <c r="C35" i="194"/>
  <c r="C41" i="194" s="1"/>
  <c r="C37" i="194"/>
  <c r="D23" i="194"/>
  <c r="D25" i="194" s="1"/>
  <c r="E20" i="194"/>
  <c r="I28" i="194"/>
  <c r="H33" i="194"/>
  <c r="I13" i="194"/>
  <c r="H14" i="194"/>
  <c r="G16" i="194"/>
  <c r="G17" i="194" s="1"/>
  <c r="H15" i="194"/>
  <c r="D8" i="169"/>
  <c r="F20" i="194" l="1"/>
  <c r="E23" i="194"/>
  <c r="E25" i="194" s="1"/>
  <c r="D38" i="194"/>
  <c r="D37" i="194"/>
  <c r="D35" i="194"/>
  <c r="D41" i="194" s="1"/>
  <c r="H16" i="194"/>
  <c r="H17" i="194" s="1"/>
  <c r="I15" i="194"/>
  <c r="I14" i="194"/>
  <c r="J13" i="194"/>
  <c r="J28" i="194"/>
  <c r="I33" i="194"/>
  <c r="B3" i="160"/>
  <c r="B3" i="159"/>
  <c r="B3" i="157"/>
  <c r="D5" i="71"/>
  <c r="D13" i="103"/>
  <c r="D5" i="105"/>
  <c r="B4" i="101"/>
  <c r="E38" i="194" l="1"/>
  <c r="E37" i="194"/>
  <c r="E35" i="194"/>
  <c r="E41" i="194" s="1"/>
  <c r="F23" i="194"/>
  <c r="F25" i="194" s="1"/>
  <c r="G20" i="194"/>
  <c r="K28" i="194"/>
  <c r="J33" i="194"/>
  <c r="J14" i="194"/>
  <c r="K13" i="194"/>
  <c r="I16" i="194"/>
  <c r="I17" i="194" s="1"/>
  <c r="J15" i="194"/>
  <c r="F5" i="122"/>
  <c r="G23" i="194" l="1"/>
  <c r="G25" i="194" s="1"/>
  <c r="H20" i="194"/>
  <c r="F38" i="194"/>
  <c r="F37" i="194"/>
  <c r="F35" i="194"/>
  <c r="F41" i="194" s="1"/>
  <c r="K14" i="194"/>
  <c r="L13" i="194"/>
  <c r="K33" i="194"/>
  <c r="L28" i="194"/>
  <c r="K15" i="194"/>
  <c r="J16" i="194"/>
  <c r="J17" i="194" s="1"/>
  <c r="K29" i="121"/>
  <c r="J29" i="121"/>
  <c r="I29" i="121"/>
  <c r="H29" i="121"/>
  <c r="G29" i="121"/>
  <c r="B16" i="119"/>
  <c r="B10" i="71" l="1"/>
  <c r="I20" i="194"/>
  <c r="H23" i="194"/>
  <c r="H25" i="194" s="1"/>
  <c r="G38" i="194"/>
  <c r="G35" i="194"/>
  <c r="G41" i="194" s="1"/>
  <c r="G37" i="194"/>
  <c r="L15" i="194"/>
  <c r="K16" i="194"/>
  <c r="K17" i="194" s="1"/>
  <c r="L33" i="194"/>
  <c r="M28" i="194"/>
  <c r="L14" i="194"/>
  <c r="M13" i="194"/>
  <c r="H37" i="194" l="1"/>
  <c r="H35" i="194"/>
  <c r="H41" i="194" s="1"/>
  <c r="H38" i="194"/>
  <c r="J20" i="194"/>
  <c r="I23" i="194"/>
  <c r="I25" i="194" s="1"/>
  <c r="M14" i="194"/>
  <c r="N13" i="194"/>
  <c r="M33" i="194"/>
  <c r="N28" i="194"/>
  <c r="L16" i="194"/>
  <c r="L17" i="194" s="1"/>
  <c r="M15" i="194"/>
  <c r="B12" i="71"/>
  <c r="B11" i="71"/>
  <c r="I37" i="194" l="1"/>
  <c r="I38" i="194"/>
  <c r="I35" i="194"/>
  <c r="I41" i="194" s="1"/>
  <c r="J23" i="194"/>
  <c r="J25" i="194" s="1"/>
  <c r="K20" i="194"/>
  <c r="M16" i="194"/>
  <c r="M17" i="194" s="1"/>
  <c r="N15" i="194"/>
  <c r="N33" i="194"/>
  <c r="O28" i="194"/>
  <c r="N14" i="194"/>
  <c r="O13" i="194"/>
  <c r="H88" i="35"/>
  <c r="F87" i="35"/>
  <c r="H87" i="35" s="1"/>
  <c r="F88" i="35"/>
  <c r="F86" i="35"/>
  <c r="F81" i="35"/>
  <c r="F82" i="35"/>
  <c r="F79" i="35"/>
  <c r="F73" i="35"/>
  <c r="F74" i="35"/>
  <c r="F72" i="35"/>
  <c r="F64" i="35"/>
  <c r="H64" i="35" s="1"/>
  <c r="F65" i="35"/>
  <c r="F66" i="35"/>
  <c r="H66" i="35" s="1"/>
  <c r="F67" i="35"/>
  <c r="F68" i="35"/>
  <c r="F63" i="35"/>
  <c r="H63" i="35" s="1"/>
  <c r="F52" i="35"/>
  <c r="F53" i="35"/>
  <c r="F54" i="35"/>
  <c r="F55" i="35"/>
  <c r="F56" i="35"/>
  <c r="F57" i="35"/>
  <c r="F58" i="35"/>
  <c r="F59" i="35"/>
  <c r="F51" i="35"/>
  <c r="H40" i="35"/>
  <c r="H42" i="35"/>
  <c r="H44" i="35"/>
  <c r="H46" i="35"/>
  <c r="F39" i="35"/>
  <c r="H39" i="35" s="1"/>
  <c r="F40" i="35"/>
  <c r="F41" i="35"/>
  <c r="H41" i="35" s="1"/>
  <c r="F42" i="35"/>
  <c r="F43" i="35"/>
  <c r="H43" i="35" s="1"/>
  <c r="F44" i="35"/>
  <c r="F45" i="35"/>
  <c r="H45" i="35" s="1"/>
  <c r="F46" i="35"/>
  <c r="F47" i="35"/>
  <c r="H47" i="35" s="1"/>
  <c r="F38" i="35"/>
  <c r="H38" i="35" s="1"/>
  <c r="H33" i="35"/>
  <c r="F32" i="35"/>
  <c r="H32" i="35" s="1"/>
  <c r="F33" i="35"/>
  <c r="F34" i="35"/>
  <c r="H34" i="35" s="1"/>
  <c r="F31" i="35"/>
  <c r="H31" i="35" s="1"/>
  <c r="H27" i="35"/>
  <c r="H25" i="35"/>
  <c r="H23" i="35"/>
  <c r="F22" i="35"/>
  <c r="H22" i="35" s="1"/>
  <c r="F23" i="35"/>
  <c r="F25" i="35"/>
  <c r="F26" i="35"/>
  <c r="H26" i="35" s="1"/>
  <c r="F27" i="35"/>
  <c r="F21" i="35"/>
  <c r="H21" i="35" s="1"/>
  <c r="F9" i="35"/>
  <c r="H9" i="35" s="1"/>
  <c r="F8" i="35"/>
  <c r="I42" i="36"/>
  <c r="G43" i="36"/>
  <c r="I43" i="36" s="1"/>
  <c r="G42" i="36"/>
  <c r="G41" i="36"/>
  <c r="I41" i="36" s="1"/>
  <c r="G38" i="36"/>
  <c r="G37" i="36"/>
  <c r="G36" i="36"/>
  <c r="G21" i="36"/>
  <c r="I21" i="36" s="1"/>
  <c r="G22" i="36"/>
  <c r="I22" i="36" s="1"/>
  <c r="G23" i="36"/>
  <c r="I23" i="36" s="1"/>
  <c r="G24" i="36"/>
  <c r="I24" i="36" s="1"/>
  <c r="G25" i="36"/>
  <c r="I25" i="36" s="1"/>
  <c r="G26" i="36"/>
  <c r="I26" i="36" s="1"/>
  <c r="G27" i="36"/>
  <c r="I27" i="36" s="1"/>
  <c r="G28" i="36"/>
  <c r="I28" i="36" s="1"/>
  <c r="G29" i="36"/>
  <c r="I29" i="36" s="1"/>
  <c r="G30" i="36"/>
  <c r="I30" i="36" s="1"/>
  <c r="G31" i="36"/>
  <c r="I31" i="36" s="1"/>
  <c r="G32" i="36"/>
  <c r="I32" i="36" s="1"/>
  <c r="G33" i="36"/>
  <c r="I33" i="36" s="1"/>
  <c r="G20" i="36"/>
  <c r="I20" i="36" s="1"/>
  <c r="G13" i="36"/>
  <c r="I13" i="36" s="1"/>
  <c r="G14" i="36"/>
  <c r="I14" i="36" s="1"/>
  <c r="G15" i="36"/>
  <c r="I15" i="36" s="1"/>
  <c r="G16" i="36"/>
  <c r="I16" i="36" s="1"/>
  <c r="G17" i="36"/>
  <c r="I17" i="36" s="1"/>
  <c r="G12" i="36"/>
  <c r="I12" i="36" s="1"/>
  <c r="G10" i="36"/>
  <c r="I10" i="36" s="1"/>
  <c r="G9" i="36"/>
  <c r="I9" i="36" s="1"/>
  <c r="H88" i="55"/>
  <c r="F87" i="55"/>
  <c r="H87" i="55" s="1"/>
  <c r="F88" i="55"/>
  <c r="F86" i="55"/>
  <c r="F81" i="55"/>
  <c r="F82" i="55"/>
  <c r="F79" i="55"/>
  <c r="F73" i="55"/>
  <c r="F74" i="55"/>
  <c r="F72" i="55"/>
  <c r="F64" i="55"/>
  <c r="H64" i="55" s="1"/>
  <c r="F65" i="55"/>
  <c r="F66" i="55"/>
  <c r="H66" i="55" s="1"/>
  <c r="F67" i="55"/>
  <c r="F68" i="55"/>
  <c r="F63" i="55"/>
  <c r="H63" i="55" s="1"/>
  <c r="F52" i="55"/>
  <c r="F53" i="55"/>
  <c r="F54" i="55"/>
  <c r="F55" i="55"/>
  <c r="F56" i="55"/>
  <c r="F57" i="55"/>
  <c r="F58" i="55"/>
  <c r="F59" i="55"/>
  <c r="F51" i="55"/>
  <c r="H40" i="55"/>
  <c r="H42" i="55"/>
  <c r="H44" i="55"/>
  <c r="H46" i="55"/>
  <c r="F39" i="55"/>
  <c r="H39" i="55" s="1"/>
  <c r="F40" i="55"/>
  <c r="F41" i="55"/>
  <c r="H41" i="55" s="1"/>
  <c r="F42" i="55"/>
  <c r="F43" i="55"/>
  <c r="H43" i="55" s="1"/>
  <c r="F44" i="55"/>
  <c r="F45" i="55"/>
  <c r="H45" i="55" s="1"/>
  <c r="F46" i="55"/>
  <c r="F47" i="55"/>
  <c r="H47" i="55" s="1"/>
  <c r="F38" i="55"/>
  <c r="H38" i="55" s="1"/>
  <c r="H33" i="55"/>
  <c r="F32" i="55"/>
  <c r="H32" i="55" s="1"/>
  <c r="F33" i="55"/>
  <c r="F34" i="55"/>
  <c r="H34" i="55" s="1"/>
  <c r="F31" i="55"/>
  <c r="H31" i="55" s="1"/>
  <c r="H22" i="55"/>
  <c r="F22" i="55"/>
  <c r="F23" i="55"/>
  <c r="H23" i="55" s="1"/>
  <c r="F24" i="55"/>
  <c r="F25" i="55"/>
  <c r="H25" i="55" s="1"/>
  <c r="F26" i="55"/>
  <c r="H26" i="55" s="1"/>
  <c r="F27" i="55"/>
  <c r="H27" i="55" s="1"/>
  <c r="F21" i="55"/>
  <c r="H21" i="55" s="1"/>
  <c r="F9" i="55"/>
  <c r="H9" i="55" s="1"/>
  <c r="F8" i="55"/>
  <c r="I42" i="45"/>
  <c r="I41" i="45"/>
  <c r="G42" i="45"/>
  <c r="G43" i="45"/>
  <c r="I43" i="45" s="1"/>
  <c r="G41" i="45"/>
  <c r="G37" i="45"/>
  <c r="G38" i="45"/>
  <c r="G36" i="45"/>
  <c r="G21" i="45"/>
  <c r="I21" i="45" s="1"/>
  <c r="G22" i="45"/>
  <c r="I22" i="45" s="1"/>
  <c r="G23" i="45"/>
  <c r="I23" i="45" s="1"/>
  <c r="G24" i="45"/>
  <c r="I24" i="45" s="1"/>
  <c r="G25" i="45"/>
  <c r="I25" i="45" s="1"/>
  <c r="G26" i="45"/>
  <c r="I26" i="45" s="1"/>
  <c r="G27" i="45"/>
  <c r="I27" i="45" s="1"/>
  <c r="G28" i="45"/>
  <c r="I28" i="45" s="1"/>
  <c r="G29" i="45"/>
  <c r="I29" i="45" s="1"/>
  <c r="G30" i="45"/>
  <c r="I30" i="45" s="1"/>
  <c r="G31" i="45"/>
  <c r="I31" i="45" s="1"/>
  <c r="G32" i="45"/>
  <c r="I32" i="45" s="1"/>
  <c r="G33" i="45"/>
  <c r="I33" i="45" s="1"/>
  <c r="G20" i="45"/>
  <c r="I20" i="45" s="1"/>
  <c r="G13" i="45"/>
  <c r="I13" i="45" s="1"/>
  <c r="G14" i="45"/>
  <c r="I14" i="45" s="1"/>
  <c r="G15" i="45"/>
  <c r="I15" i="45" s="1"/>
  <c r="G16" i="45"/>
  <c r="I16" i="45" s="1"/>
  <c r="G17" i="45"/>
  <c r="I17" i="45" s="1"/>
  <c r="G12" i="45"/>
  <c r="I12" i="45" s="1"/>
  <c r="G10" i="45"/>
  <c r="I10" i="45" s="1"/>
  <c r="G9" i="45"/>
  <c r="I9" i="45" s="1"/>
  <c r="B1" i="50"/>
  <c r="B1" i="49"/>
  <c r="B1" i="48"/>
  <c r="B1" i="47"/>
  <c r="B1" i="46"/>
  <c r="B1" i="45"/>
  <c r="B1" i="55"/>
  <c r="B1" i="43"/>
  <c r="B1" i="42"/>
  <c r="B1" i="52"/>
  <c r="B1" i="40"/>
  <c r="B1" i="39"/>
  <c r="B1" i="38"/>
  <c r="B1" i="37"/>
  <c r="B1" i="36"/>
  <c r="B1" i="35"/>
  <c r="B1" i="34"/>
  <c r="B1" i="33"/>
  <c r="B1" i="7"/>
  <c r="B1" i="9"/>
  <c r="B1" i="30"/>
  <c r="B1" i="29"/>
  <c r="L20" i="194" l="1"/>
  <c r="K23" i="194"/>
  <c r="K25" i="194" s="1"/>
  <c r="J37" i="194"/>
  <c r="J35" i="194"/>
  <c r="J41" i="194" s="1"/>
  <c r="J38" i="194"/>
  <c r="O33" i="194"/>
  <c r="P28" i="194"/>
  <c r="P33" i="194" s="1"/>
  <c r="N16" i="194"/>
  <c r="N17" i="194" s="1"/>
  <c r="O15" i="194"/>
  <c r="O14" i="194"/>
  <c r="P13" i="194"/>
  <c r="G97" i="46"/>
  <c r="D97" i="46"/>
  <c r="E97" i="46"/>
  <c r="F97" i="46"/>
  <c r="C97" i="46"/>
  <c r="D96" i="46"/>
  <c r="E96" i="46"/>
  <c r="F96" i="46"/>
  <c r="G96" i="46"/>
  <c r="C96" i="46"/>
  <c r="G36" i="46"/>
  <c r="F36" i="46"/>
  <c r="E36" i="46"/>
  <c r="D36" i="46"/>
  <c r="C36" i="46"/>
  <c r="G34" i="46"/>
  <c r="G37" i="46" s="1"/>
  <c r="F34" i="46"/>
  <c r="F37" i="46" s="1"/>
  <c r="E34" i="46"/>
  <c r="E37" i="46" s="1"/>
  <c r="D34" i="46"/>
  <c r="D37" i="46" s="1"/>
  <c r="C34" i="46"/>
  <c r="C37" i="46" s="1"/>
  <c r="H31" i="46"/>
  <c r="H30" i="46"/>
  <c r="G25" i="46"/>
  <c r="F25" i="46"/>
  <c r="E25" i="46"/>
  <c r="D25" i="46"/>
  <c r="C25" i="46"/>
  <c r="G23" i="46"/>
  <c r="G26" i="46" s="1"/>
  <c r="F23" i="46"/>
  <c r="F26" i="46" s="1"/>
  <c r="E23" i="46"/>
  <c r="E26" i="46" s="1"/>
  <c r="D23" i="46"/>
  <c r="D26" i="46" s="1"/>
  <c r="C23" i="46"/>
  <c r="C26" i="46" s="1"/>
  <c r="H20" i="46"/>
  <c r="H19" i="46"/>
  <c r="G14" i="46"/>
  <c r="F14" i="46"/>
  <c r="E14" i="46"/>
  <c r="D14" i="46"/>
  <c r="C14" i="46"/>
  <c r="G12" i="46"/>
  <c r="G15" i="46" s="1"/>
  <c r="F12" i="46"/>
  <c r="F15" i="46" s="1"/>
  <c r="E12" i="46"/>
  <c r="E15" i="46" s="1"/>
  <c r="D12" i="46"/>
  <c r="D15" i="46" s="1"/>
  <c r="C12" i="46"/>
  <c r="C15" i="46" s="1"/>
  <c r="H9" i="46"/>
  <c r="H8" i="46"/>
  <c r="K35" i="194" l="1"/>
  <c r="K41" i="194" s="1"/>
  <c r="K37" i="194"/>
  <c r="K38" i="194"/>
  <c r="M20" i="194"/>
  <c r="L23" i="194"/>
  <c r="L25" i="194" s="1"/>
  <c r="P14" i="194"/>
  <c r="O16" i="194"/>
  <c r="O17" i="194" s="1"/>
  <c r="P15" i="194"/>
  <c r="P16" i="194" s="1"/>
  <c r="H26" i="46"/>
  <c r="H37" i="46"/>
  <c r="H15" i="46"/>
  <c r="D97" i="37"/>
  <c r="E97" i="37"/>
  <c r="F97" i="37"/>
  <c r="G97" i="37"/>
  <c r="C97" i="37"/>
  <c r="D96" i="37"/>
  <c r="E96" i="37"/>
  <c r="F96" i="37"/>
  <c r="G96" i="37"/>
  <c r="C96" i="37"/>
  <c r="G36" i="37"/>
  <c r="F36" i="37"/>
  <c r="E36" i="37"/>
  <c r="D36" i="37"/>
  <c r="C36" i="37"/>
  <c r="G34" i="37"/>
  <c r="G37" i="37" s="1"/>
  <c r="F34" i="37"/>
  <c r="F37" i="37" s="1"/>
  <c r="E34" i="37"/>
  <c r="E37" i="37" s="1"/>
  <c r="D34" i="37"/>
  <c r="D37" i="37" s="1"/>
  <c r="C34" i="37"/>
  <c r="C37" i="37" s="1"/>
  <c r="H31" i="37"/>
  <c r="H30" i="37"/>
  <c r="G25" i="37"/>
  <c r="F25" i="37"/>
  <c r="E25" i="37"/>
  <c r="D25" i="37"/>
  <c r="C25" i="37"/>
  <c r="G23" i="37"/>
  <c r="G26" i="37" s="1"/>
  <c r="F23" i="37"/>
  <c r="F26" i="37" s="1"/>
  <c r="E23" i="37"/>
  <c r="E26" i="37" s="1"/>
  <c r="D23" i="37"/>
  <c r="D26" i="37" s="1"/>
  <c r="C23" i="37"/>
  <c r="C26" i="37" s="1"/>
  <c r="H20" i="37"/>
  <c r="H19" i="37"/>
  <c r="G14" i="37"/>
  <c r="F14" i="37"/>
  <c r="E14" i="37"/>
  <c r="D14" i="37"/>
  <c r="C14" i="37"/>
  <c r="G12" i="37"/>
  <c r="G15" i="37" s="1"/>
  <c r="F12" i="37"/>
  <c r="F15" i="37" s="1"/>
  <c r="E12" i="37"/>
  <c r="E15" i="37" s="1"/>
  <c r="D12" i="37"/>
  <c r="D15" i="37" s="1"/>
  <c r="C12" i="37"/>
  <c r="C15" i="37" s="1"/>
  <c r="H9" i="37"/>
  <c r="H8" i="37"/>
  <c r="L37" i="194" l="1"/>
  <c r="L35" i="194"/>
  <c r="L38" i="194"/>
  <c r="N20" i="194"/>
  <c r="M23" i="194"/>
  <c r="M25" i="194" s="1"/>
  <c r="L41" i="194"/>
  <c r="P17" i="194"/>
  <c r="H15" i="37"/>
  <c r="H37" i="37"/>
  <c r="H26" i="37"/>
  <c r="M38" i="194" l="1"/>
  <c r="M35" i="194"/>
  <c r="M41" i="194" s="1"/>
  <c r="M37" i="194"/>
  <c r="O20" i="194"/>
  <c r="N23" i="194"/>
  <c r="N25" i="194" s="1"/>
  <c r="P61" i="55"/>
  <c r="N35" i="194" l="1"/>
  <c r="N41" i="194" s="1"/>
  <c r="N38" i="194"/>
  <c r="N37" i="194"/>
  <c r="O23" i="194"/>
  <c r="O25" i="194" s="1"/>
  <c r="P20" i="194"/>
  <c r="P23" i="194" s="1"/>
  <c r="P25" i="194" s="1"/>
  <c r="N28" i="50"/>
  <c r="N28" i="52"/>
  <c r="N28" i="7"/>
  <c r="P37" i="194" l="1"/>
  <c r="P38" i="194"/>
  <c r="P35" i="194"/>
  <c r="O37" i="194"/>
  <c r="O38" i="194"/>
  <c r="O35" i="194"/>
  <c r="O41" i="194"/>
  <c r="N25" i="50"/>
  <c r="N25" i="52"/>
  <c r="N25" i="7"/>
  <c r="P23" i="29"/>
  <c r="P21" i="29"/>
  <c r="P19" i="29"/>
  <c r="P7" i="29"/>
  <c r="N13" i="50"/>
  <c r="N9" i="50"/>
  <c r="N5" i="50"/>
  <c r="C16" i="50"/>
  <c r="C15" i="50"/>
  <c r="H14" i="55"/>
  <c r="H13" i="55"/>
  <c r="G14" i="55"/>
  <c r="G13" i="55"/>
  <c r="F14" i="55"/>
  <c r="F13" i="55"/>
  <c r="E14" i="55"/>
  <c r="E13" i="55"/>
  <c r="D14" i="55"/>
  <c r="D13" i="55"/>
  <c r="G11" i="55"/>
  <c r="E11" i="55"/>
  <c r="H92" i="55"/>
  <c r="H91" i="55"/>
  <c r="F89" i="55"/>
  <c r="E89" i="55"/>
  <c r="D89" i="55"/>
  <c r="V39" i="29" s="1"/>
  <c r="L88" i="55"/>
  <c r="E84" i="55"/>
  <c r="E76" i="55"/>
  <c r="G70" i="55"/>
  <c r="E70" i="55"/>
  <c r="P69" i="55"/>
  <c r="D83" i="55" s="1"/>
  <c r="F83" i="55" s="1"/>
  <c r="D75" i="55"/>
  <c r="E61" i="55"/>
  <c r="P53" i="55"/>
  <c r="D69" i="55" s="1"/>
  <c r="G49" i="55"/>
  <c r="E49" i="55"/>
  <c r="P45" i="55"/>
  <c r="D60" i="55" s="1"/>
  <c r="P37" i="55"/>
  <c r="D48" i="55" s="1"/>
  <c r="G36" i="55"/>
  <c r="E36" i="55"/>
  <c r="P29" i="55"/>
  <c r="D35" i="55" s="1"/>
  <c r="G29" i="55"/>
  <c r="E29" i="55"/>
  <c r="P21" i="55"/>
  <c r="D28" i="55" s="1"/>
  <c r="P13" i="55"/>
  <c r="D10" i="55" s="1"/>
  <c r="F10" i="55" s="1"/>
  <c r="H10" i="55" s="1"/>
  <c r="H11" i="55" s="1"/>
  <c r="P41" i="194" l="1"/>
  <c r="D49" i="55"/>
  <c r="P50" i="29" s="1"/>
  <c r="F48" i="55"/>
  <c r="D70" i="55"/>
  <c r="V47" i="29" s="1"/>
  <c r="F69" i="55"/>
  <c r="D29" i="55"/>
  <c r="P48" i="29" s="1"/>
  <c r="F28" i="55"/>
  <c r="D36" i="55"/>
  <c r="P49" i="29" s="1"/>
  <c r="F35" i="55"/>
  <c r="D61" i="55"/>
  <c r="C21" i="50" s="1"/>
  <c r="F60" i="55"/>
  <c r="F61" i="55" s="1"/>
  <c r="D76" i="55"/>
  <c r="V48" i="29" s="1"/>
  <c r="F75" i="55"/>
  <c r="F76" i="55" s="1"/>
  <c r="F11" i="55"/>
  <c r="C17" i="50"/>
  <c r="D17" i="50" s="1"/>
  <c r="D11" i="55"/>
  <c r="P46" i="29" s="1"/>
  <c r="C22" i="50"/>
  <c r="C25" i="50"/>
  <c r="N17" i="50"/>
  <c r="V50" i="29"/>
  <c r="C20" i="50"/>
  <c r="L86" i="55"/>
  <c r="H24" i="55"/>
  <c r="C23" i="50" l="1"/>
  <c r="V46" i="29"/>
  <c r="C19" i="50"/>
  <c r="H35" i="55"/>
  <c r="H36" i="55" s="1"/>
  <c r="F36" i="55"/>
  <c r="H28" i="55"/>
  <c r="H29" i="55" s="1"/>
  <c r="F29" i="55"/>
  <c r="H69" i="55"/>
  <c r="H70" i="55" s="1"/>
  <c r="F70" i="55"/>
  <c r="H48" i="55"/>
  <c r="H49" i="55" s="1"/>
  <c r="F49" i="55"/>
  <c r="E61" i="35"/>
  <c r="E84" i="35" l="1"/>
  <c r="H6" i="34" l="1"/>
  <c r="H6" i="43" l="1"/>
  <c r="P73" i="55" s="1"/>
  <c r="P75" i="55" s="1"/>
  <c r="G49" i="35" l="1"/>
  <c r="E49" i="35"/>
  <c r="F89" i="35" l="1"/>
  <c r="E89" i="35"/>
  <c r="D89" i="35" l="1"/>
  <c r="U39" i="29" l="1"/>
  <c r="U50" i="29"/>
  <c r="R39" i="29"/>
  <c r="R50" i="29"/>
  <c r="N41" i="50" l="1"/>
  <c r="N40" i="50"/>
  <c r="C35" i="50"/>
  <c r="C36" i="50" s="1"/>
  <c r="D36" i="50" s="1"/>
  <c r="B33" i="50"/>
  <c r="B34" i="50" s="1"/>
  <c r="C32" i="50"/>
  <c r="D32" i="50" s="1"/>
  <c r="B26" i="50"/>
  <c r="D23" i="50"/>
  <c r="D22" i="50"/>
  <c r="D21" i="50"/>
  <c r="D20" i="50"/>
  <c r="D19" i="50"/>
  <c r="D16" i="50"/>
  <c r="G15" i="50"/>
  <c r="D15" i="50"/>
  <c r="G11" i="50"/>
  <c r="B9" i="50"/>
  <c r="D7" i="50"/>
  <c r="F35" i="49"/>
  <c r="F34" i="49"/>
  <c r="I33" i="49"/>
  <c r="L32" i="49"/>
  <c r="F27" i="49"/>
  <c r="C27" i="49"/>
  <c r="M16" i="49"/>
  <c r="M15" i="49"/>
  <c r="M7" i="49"/>
  <c r="K7" i="49"/>
  <c r="Q40" i="48"/>
  <c r="Q39" i="48"/>
  <c r="C30" i="48"/>
  <c r="D30" i="48" s="1"/>
  <c r="E30" i="48" s="1"/>
  <c r="F30" i="48" s="1"/>
  <c r="G30" i="48" s="1"/>
  <c r="H30" i="48" s="1"/>
  <c r="I30" i="48" s="1"/>
  <c r="J30" i="48" s="1"/>
  <c r="K30" i="48" s="1"/>
  <c r="L30" i="48" s="1"/>
  <c r="M30" i="48" s="1"/>
  <c r="N30" i="48" s="1"/>
  <c r="O30" i="48" s="1"/>
  <c r="P30" i="48" s="1"/>
  <c r="Q30" i="48" s="1"/>
  <c r="C29" i="48"/>
  <c r="D29" i="48" s="1"/>
  <c r="E29" i="48" s="1"/>
  <c r="F29" i="48" s="1"/>
  <c r="G29" i="48" s="1"/>
  <c r="H29" i="48" s="1"/>
  <c r="I29" i="48" s="1"/>
  <c r="J29" i="48" s="1"/>
  <c r="K29" i="48" s="1"/>
  <c r="L29" i="48" s="1"/>
  <c r="M29" i="48" s="1"/>
  <c r="N29" i="48" s="1"/>
  <c r="O29" i="48" s="1"/>
  <c r="P29" i="48" s="1"/>
  <c r="Q29" i="48" s="1"/>
  <c r="C28" i="48"/>
  <c r="D28" i="48" s="1"/>
  <c r="E28" i="48" s="1"/>
  <c r="F28" i="48" s="1"/>
  <c r="G28" i="48" s="1"/>
  <c r="H28" i="48" s="1"/>
  <c r="I28" i="48" s="1"/>
  <c r="J28" i="48" s="1"/>
  <c r="K28" i="48" s="1"/>
  <c r="L28" i="48" s="1"/>
  <c r="M28" i="48" s="1"/>
  <c r="N28" i="48" s="1"/>
  <c r="O28" i="48" s="1"/>
  <c r="P28" i="48" s="1"/>
  <c r="Q28" i="48" s="1"/>
  <c r="C27" i="48"/>
  <c r="C14" i="48"/>
  <c r="C15" i="48" s="1"/>
  <c r="C12" i="48"/>
  <c r="D12" i="48" s="1"/>
  <c r="E12" i="48" s="1"/>
  <c r="F12" i="48" s="1"/>
  <c r="G12" i="48" s="1"/>
  <c r="H12" i="48" s="1"/>
  <c r="I12" i="48" s="1"/>
  <c r="J12" i="48" s="1"/>
  <c r="K12" i="48" s="1"/>
  <c r="L12" i="48" s="1"/>
  <c r="M12" i="48" s="1"/>
  <c r="N12" i="48" s="1"/>
  <c r="O12" i="48" s="1"/>
  <c r="P12" i="48" s="1"/>
  <c r="Q12" i="48" s="1"/>
  <c r="J5" i="48"/>
  <c r="H68" i="47"/>
  <c r="H67" i="47"/>
  <c r="G52" i="47"/>
  <c r="G45" i="47"/>
  <c r="G34" i="47"/>
  <c r="F19" i="47"/>
  <c r="G13" i="47"/>
  <c r="F11" i="47"/>
  <c r="H104" i="46"/>
  <c r="H103" i="46"/>
  <c r="H102" i="46"/>
  <c r="G91" i="46"/>
  <c r="F91" i="46"/>
  <c r="E91" i="46"/>
  <c r="D91" i="46"/>
  <c r="C91" i="46"/>
  <c r="G89" i="46"/>
  <c r="G92" i="46" s="1"/>
  <c r="F89" i="46"/>
  <c r="F92" i="46" s="1"/>
  <c r="E89" i="46"/>
  <c r="E92" i="46" s="1"/>
  <c r="D89" i="46"/>
  <c r="D92" i="46" s="1"/>
  <c r="C89" i="46"/>
  <c r="C92" i="46" s="1"/>
  <c r="H86" i="46"/>
  <c r="K28" i="49" s="1"/>
  <c r="H85" i="46"/>
  <c r="M28" i="49" s="1"/>
  <c r="G80" i="46"/>
  <c r="F80" i="46"/>
  <c r="E80" i="46"/>
  <c r="D80" i="46"/>
  <c r="C80" i="46"/>
  <c r="G78" i="46"/>
  <c r="G81" i="46" s="1"/>
  <c r="F78" i="46"/>
  <c r="F81" i="46" s="1"/>
  <c r="E78" i="46"/>
  <c r="E81" i="46" s="1"/>
  <c r="D78" i="46"/>
  <c r="D81" i="46" s="1"/>
  <c r="C78" i="46"/>
  <c r="C81" i="46" s="1"/>
  <c r="H75" i="46"/>
  <c r="H74" i="46"/>
  <c r="G69" i="46"/>
  <c r="F69" i="46"/>
  <c r="E69" i="46"/>
  <c r="D69" i="46"/>
  <c r="C69" i="46"/>
  <c r="G67" i="46"/>
  <c r="G70" i="46" s="1"/>
  <c r="F67" i="46"/>
  <c r="F70" i="46" s="1"/>
  <c r="E67" i="46"/>
  <c r="E70" i="46" s="1"/>
  <c r="D67" i="46"/>
  <c r="D70" i="46" s="1"/>
  <c r="C67" i="46"/>
  <c r="C70" i="46" s="1"/>
  <c r="H64" i="46"/>
  <c r="H63" i="46"/>
  <c r="G58" i="46"/>
  <c r="F58" i="46"/>
  <c r="E58" i="46"/>
  <c r="D58" i="46"/>
  <c r="C58" i="46"/>
  <c r="G56" i="46"/>
  <c r="G59" i="46" s="1"/>
  <c r="F56" i="46"/>
  <c r="F59" i="46" s="1"/>
  <c r="E56" i="46"/>
  <c r="E59" i="46" s="1"/>
  <c r="D56" i="46"/>
  <c r="D59" i="46" s="1"/>
  <c r="C56" i="46"/>
  <c r="C59" i="46" s="1"/>
  <c r="H53" i="46"/>
  <c r="H52" i="46"/>
  <c r="G47" i="46"/>
  <c r="F47" i="46"/>
  <c r="E47" i="46"/>
  <c r="D47" i="46"/>
  <c r="C47" i="46"/>
  <c r="G45" i="46"/>
  <c r="G48" i="46" s="1"/>
  <c r="F45" i="46"/>
  <c r="F48" i="46" s="1"/>
  <c r="F101" i="46" s="1"/>
  <c r="E45" i="46"/>
  <c r="E48" i="46" s="1"/>
  <c r="D45" i="46"/>
  <c r="D48" i="46" s="1"/>
  <c r="C45" i="46"/>
  <c r="C48" i="46" s="1"/>
  <c r="C101" i="46" s="1"/>
  <c r="H42" i="46"/>
  <c r="H41" i="46"/>
  <c r="M27" i="49" s="1"/>
  <c r="I47" i="45"/>
  <c r="I46" i="45"/>
  <c r="I44" i="45"/>
  <c r="H18" i="55" s="1"/>
  <c r="H44" i="45"/>
  <c r="G18" i="55" s="1"/>
  <c r="G44" i="45"/>
  <c r="F18" i="55" s="1"/>
  <c r="F44" i="45"/>
  <c r="E18" i="55" s="1"/>
  <c r="E44" i="45"/>
  <c r="D18" i="55" s="1"/>
  <c r="I39" i="45"/>
  <c r="H39" i="45"/>
  <c r="G39" i="45"/>
  <c r="F17" i="55" s="1"/>
  <c r="F39" i="45"/>
  <c r="E17" i="55" s="1"/>
  <c r="E39" i="45"/>
  <c r="D17" i="55" s="1"/>
  <c r="I34" i="45"/>
  <c r="H16" i="55" s="1"/>
  <c r="H34" i="45"/>
  <c r="G16" i="55" s="1"/>
  <c r="G34" i="45"/>
  <c r="F16" i="55" s="1"/>
  <c r="F34" i="45"/>
  <c r="E16" i="55" s="1"/>
  <c r="E34" i="45"/>
  <c r="D16" i="55" s="1"/>
  <c r="I18" i="45"/>
  <c r="H15" i="55" s="1"/>
  <c r="H18" i="45"/>
  <c r="G15" i="55" s="1"/>
  <c r="G18" i="45"/>
  <c r="F15" i="55" s="1"/>
  <c r="F18" i="45"/>
  <c r="E15" i="55" s="1"/>
  <c r="E18" i="45"/>
  <c r="D15" i="55" s="1"/>
  <c r="D19" i="55" s="1"/>
  <c r="K36" i="43"/>
  <c r="K35" i="43"/>
  <c r="I33" i="43"/>
  <c r="D29" i="43"/>
  <c r="D27" i="43"/>
  <c r="E14" i="43"/>
  <c r="E19" i="43" s="1"/>
  <c r="F13" i="43"/>
  <c r="F14" i="43" s="1"/>
  <c r="H54" i="42"/>
  <c r="H53" i="42"/>
  <c r="N40" i="52"/>
  <c r="N39" i="52"/>
  <c r="C35" i="52"/>
  <c r="C36" i="52" s="1"/>
  <c r="D36" i="52" s="1"/>
  <c r="B33" i="52"/>
  <c r="C32" i="52"/>
  <c r="D32" i="52" s="1"/>
  <c r="B26" i="52"/>
  <c r="C25" i="52"/>
  <c r="D25" i="52" s="1"/>
  <c r="N17" i="52"/>
  <c r="C16" i="52"/>
  <c r="D16" i="52" s="1"/>
  <c r="G15" i="52"/>
  <c r="C15" i="52"/>
  <c r="N13" i="52"/>
  <c r="G11" i="52"/>
  <c r="N9" i="52"/>
  <c r="B9" i="52"/>
  <c r="D7" i="52"/>
  <c r="N5" i="52"/>
  <c r="F35" i="40"/>
  <c r="F34" i="40"/>
  <c r="F27" i="40"/>
  <c r="C27" i="40"/>
  <c r="M16" i="40"/>
  <c r="M15" i="40"/>
  <c r="M7" i="40"/>
  <c r="K7" i="40"/>
  <c r="Q40" i="39"/>
  <c r="Q39" i="39"/>
  <c r="C30" i="39"/>
  <c r="D30" i="39" s="1"/>
  <c r="E30" i="39" s="1"/>
  <c r="F30" i="39" s="1"/>
  <c r="G30" i="39" s="1"/>
  <c r="H30" i="39" s="1"/>
  <c r="I30" i="39" s="1"/>
  <c r="J30" i="39" s="1"/>
  <c r="K30" i="39" s="1"/>
  <c r="L30" i="39" s="1"/>
  <c r="M30" i="39" s="1"/>
  <c r="N30" i="39" s="1"/>
  <c r="O30" i="39" s="1"/>
  <c r="P30" i="39" s="1"/>
  <c r="Q30" i="39" s="1"/>
  <c r="C29" i="39"/>
  <c r="D29" i="39" s="1"/>
  <c r="E29" i="39" s="1"/>
  <c r="F29" i="39" s="1"/>
  <c r="G29" i="39" s="1"/>
  <c r="H29" i="39" s="1"/>
  <c r="I29" i="39" s="1"/>
  <c r="J29" i="39" s="1"/>
  <c r="K29" i="39" s="1"/>
  <c r="L29" i="39" s="1"/>
  <c r="M29" i="39" s="1"/>
  <c r="N29" i="39" s="1"/>
  <c r="O29" i="39" s="1"/>
  <c r="P29" i="39" s="1"/>
  <c r="Q29" i="39" s="1"/>
  <c r="C28" i="39"/>
  <c r="D28" i="39" s="1"/>
  <c r="E28" i="39" s="1"/>
  <c r="F28" i="39" s="1"/>
  <c r="G28" i="39" s="1"/>
  <c r="H28" i="39" s="1"/>
  <c r="I28" i="39" s="1"/>
  <c r="J28" i="39" s="1"/>
  <c r="K28" i="39" s="1"/>
  <c r="L28" i="39" s="1"/>
  <c r="M28" i="39" s="1"/>
  <c r="N28" i="39" s="1"/>
  <c r="O28" i="39" s="1"/>
  <c r="P28" i="39" s="1"/>
  <c r="Q28" i="39" s="1"/>
  <c r="C27" i="39"/>
  <c r="D27" i="39" s="1"/>
  <c r="C14" i="39"/>
  <c r="C12" i="39"/>
  <c r="D12" i="39" s="1"/>
  <c r="E12" i="39" s="1"/>
  <c r="F12" i="39" s="1"/>
  <c r="G12" i="39" s="1"/>
  <c r="H12" i="39" s="1"/>
  <c r="I12" i="39" s="1"/>
  <c r="J12" i="39" s="1"/>
  <c r="K12" i="39" s="1"/>
  <c r="L12" i="39" s="1"/>
  <c r="M12" i="39" s="1"/>
  <c r="N12" i="39" s="1"/>
  <c r="O12" i="39" s="1"/>
  <c r="P12" i="39" s="1"/>
  <c r="Q12" i="39" s="1"/>
  <c r="J5" i="39"/>
  <c r="H68" i="38"/>
  <c r="H67" i="38"/>
  <c r="G52" i="38"/>
  <c r="G45" i="38"/>
  <c r="G34" i="38"/>
  <c r="F19" i="38"/>
  <c r="G13" i="38"/>
  <c r="F11" i="38"/>
  <c r="H104" i="37"/>
  <c r="H103" i="37"/>
  <c r="H102" i="37"/>
  <c r="G91" i="37"/>
  <c r="F91" i="37"/>
  <c r="E91" i="37"/>
  <c r="D91" i="37"/>
  <c r="C91" i="37"/>
  <c r="G89" i="37"/>
  <c r="G92" i="37" s="1"/>
  <c r="F89" i="37"/>
  <c r="F92" i="37" s="1"/>
  <c r="E89" i="37"/>
  <c r="E92" i="37" s="1"/>
  <c r="D89" i="37"/>
  <c r="D92" i="37" s="1"/>
  <c r="C89" i="37"/>
  <c r="C92" i="37" s="1"/>
  <c r="H86" i="37"/>
  <c r="K28" i="40" s="1"/>
  <c r="H85" i="37"/>
  <c r="M28" i="40" s="1"/>
  <c r="G80" i="37"/>
  <c r="F80" i="37"/>
  <c r="E80" i="37"/>
  <c r="D80" i="37"/>
  <c r="C80" i="37"/>
  <c r="G78" i="37"/>
  <c r="G81" i="37" s="1"/>
  <c r="F78" i="37"/>
  <c r="F81" i="37" s="1"/>
  <c r="E78" i="37"/>
  <c r="E81" i="37" s="1"/>
  <c r="D78" i="37"/>
  <c r="D81" i="37" s="1"/>
  <c r="C78" i="37"/>
  <c r="C81" i="37" s="1"/>
  <c r="H75" i="37"/>
  <c r="H74" i="37"/>
  <c r="G69" i="37"/>
  <c r="F69" i="37"/>
  <c r="E69" i="37"/>
  <c r="D69" i="37"/>
  <c r="C69" i="37"/>
  <c r="G67" i="37"/>
  <c r="G70" i="37" s="1"/>
  <c r="F67" i="37"/>
  <c r="F70" i="37" s="1"/>
  <c r="E67" i="37"/>
  <c r="E70" i="37" s="1"/>
  <c r="D67" i="37"/>
  <c r="D70" i="37" s="1"/>
  <c r="C67" i="37"/>
  <c r="C70" i="37" s="1"/>
  <c r="H64" i="37"/>
  <c r="H63" i="37"/>
  <c r="G58" i="37"/>
  <c r="F58" i="37"/>
  <c r="E58" i="37"/>
  <c r="D58" i="37"/>
  <c r="C58" i="37"/>
  <c r="G56" i="37"/>
  <c r="G59" i="37" s="1"/>
  <c r="F56" i="37"/>
  <c r="F59" i="37" s="1"/>
  <c r="E56" i="37"/>
  <c r="E59" i="37" s="1"/>
  <c r="D56" i="37"/>
  <c r="D59" i="37" s="1"/>
  <c r="C56" i="37"/>
  <c r="C59" i="37" s="1"/>
  <c r="H53" i="37"/>
  <c r="H52" i="37"/>
  <c r="G47" i="37"/>
  <c r="F47" i="37"/>
  <c r="E47" i="37"/>
  <c r="D47" i="37"/>
  <c r="C47" i="37"/>
  <c r="G45" i="37"/>
  <c r="G48" i="37" s="1"/>
  <c r="F45" i="37"/>
  <c r="F48" i="37" s="1"/>
  <c r="E45" i="37"/>
  <c r="E48" i="37" s="1"/>
  <c r="D45" i="37"/>
  <c r="D48" i="37" s="1"/>
  <c r="C45" i="37"/>
  <c r="C48" i="37" s="1"/>
  <c r="H42" i="37"/>
  <c r="H41" i="37"/>
  <c r="M27" i="40" s="1"/>
  <c r="I47" i="36"/>
  <c r="I46" i="36"/>
  <c r="I44" i="36"/>
  <c r="H18" i="35" s="1"/>
  <c r="H44" i="36"/>
  <c r="G18" i="35" s="1"/>
  <c r="G44" i="36"/>
  <c r="F44" i="36"/>
  <c r="E18" i="35" s="1"/>
  <c r="E44" i="36"/>
  <c r="I39" i="36"/>
  <c r="H39" i="36"/>
  <c r="G39" i="36"/>
  <c r="F17" i="35" s="1"/>
  <c r="F39" i="36"/>
  <c r="E39" i="36"/>
  <c r="I34" i="36"/>
  <c r="H16" i="35" s="1"/>
  <c r="H34" i="36"/>
  <c r="G16" i="35" s="1"/>
  <c r="G34" i="36"/>
  <c r="F34" i="36"/>
  <c r="E16" i="35" s="1"/>
  <c r="E34" i="36"/>
  <c r="I18" i="36"/>
  <c r="H15" i="35" s="1"/>
  <c r="H18" i="36"/>
  <c r="G18" i="36"/>
  <c r="F15" i="35" s="1"/>
  <c r="F18" i="36"/>
  <c r="E18" i="36"/>
  <c r="D15" i="35" s="1"/>
  <c r="O11" i="36"/>
  <c r="H92" i="35"/>
  <c r="H91" i="35"/>
  <c r="L88" i="35"/>
  <c r="I86" i="35"/>
  <c r="E76" i="35"/>
  <c r="P73" i="35"/>
  <c r="P75" i="35" s="1"/>
  <c r="P69" i="35"/>
  <c r="D83" i="35" s="1"/>
  <c r="F83" i="35" s="1"/>
  <c r="G70" i="35"/>
  <c r="E70" i="35"/>
  <c r="P61" i="35"/>
  <c r="D75" i="35" s="1"/>
  <c r="P53" i="35"/>
  <c r="D69" i="35" s="1"/>
  <c r="P45" i="35"/>
  <c r="D60" i="35" s="1"/>
  <c r="F60" i="35" s="1"/>
  <c r="F61" i="35" s="1"/>
  <c r="P37" i="35"/>
  <c r="D48" i="35" s="1"/>
  <c r="G36" i="35"/>
  <c r="E36" i="35"/>
  <c r="P29" i="35"/>
  <c r="D35" i="35" s="1"/>
  <c r="G29" i="35"/>
  <c r="E29" i="35"/>
  <c r="P21" i="35"/>
  <c r="D28" i="35" s="1"/>
  <c r="F28" i="35" s="1"/>
  <c r="H28" i="35" s="1"/>
  <c r="D18" i="35"/>
  <c r="E17" i="35"/>
  <c r="D17" i="35"/>
  <c r="F16" i="35"/>
  <c r="D16" i="35"/>
  <c r="G15" i="35"/>
  <c r="E15" i="35"/>
  <c r="H14" i="35"/>
  <c r="G14" i="35"/>
  <c r="F14" i="35"/>
  <c r="E14" i="35"/>
  <c r="D14" i="35"/>
  <c r="P13" i="35"/>
  <c r="D10" i="35" s="1"/>
  <c r="F10" i="35" s="1"/>
  <c r="H10" i="35" s="1"/>
  <c r="H13" i="35"/>
  <c r="G13" i="35"/>
  <c r="F13" i="35"/>
  <c r="E13" i="35"/>
  <c r="D13" i="35"/>
  <c r="H11" i="35"/>
  <c r="G11" i="35"/>
  <c r="F11" i="35"/>
  <c r="E11" i="35"/>
  <c r="K36" i="34"/>
  <c r="K35" i="34"/>
  <c r="I33" i="34"/>
  <c r="D29" i="34"/>
  <c r="D27" i="34"/>
  <c r="E14" i="34"/>
  <c r="E19" i="34" s="1"/>
  <c r="F13" i="34"/>
  <c r="F14" i="34" s="1"/>
  <c r="C6" i="52" s="1"/>
  <c r="H54" i="33"/>
  <c r="H53" i="33"/>
  <c r="N40" i="7"/>
  <c r="N39" i="7"/>
  <c r="C35" i="7"/>
  <c r="C36" i="7" s="1"/>
  <c r="D36" i="7" s="1"/>
  <c r="B33" i="7"/>
  <c r="B34" i="7" s="1"/>
  <c r="C32" i="7"/>
  <c r="D32" i="7" s="1"/>
  <c r="B26" i="7"/>
  <c r="C25" i="7"/>
  <c r="D25" i="7" s="1"/>
  <c r="N17" i="7"/>
  <c r="C16" i="7"/>
  <c r="D16" i="7" s="1"/>
  <c r="G15" i="7"/>
  <c r="C15" i="7"/>
  <c r="N13" i="7"/>
  <c r="G11" i="7"/>
  <c r="N9" i="7"/>
  <c r="B9" i="7"/>
  <c r="D7" i="7"/>
  <c r="N5" i="7"/>
  <c r="F34" i="9"/>
  <c r="F33" i="9"/>
  <c r="F26" i="9"/>
  <c r="C26" i="9"/>
  <c r="M17" i="9"/>
  <c r="M16" i="9"/>
  <c r="M7" i="9"/>
  <c r="K7" i="9"/>
  <c r="K29" i="9"/>
  <c r="M29" i="9"/>
  <c r="M28" i="9"/>
  <c r="C6" i="7"/>
  <c r="H54" i="30"/>
  <c r="H53" i="30"/>
  <c r="V52" i="29"/>
  <c r="V51" i="29"/>
  <c r="P41" i="29"/>
  <c r="O41" i="29"/>
  <c r="N41" i="29"/>
  <c r="F39" i="29"/>
  <c r="B39" i="29"/>
  <c r="V29" i="29"/>
  <c r="U29" i="29"/>
  <c r="R29" i="29"/>
  <c r="O29" i="29"/>
  <c r="L29" i="29"/>
  <c r="V25" i="29"/>
  <c r="U25" i="29"/>
  <c r="R25" i="29"/>
  <c r="O23" i="29"/>
  <c r="L23" i="29"/>
  <c r="O21" i="29"/>
  <c r="L21" i="29"/>
  <c r="V19" i="29"/>
  <c r="U19" i="29"/>
  <c r="R19" i="29"/>
  <c r="O19" i="29"/>
  <c r="L19" i="29"/>
  <c r="V9" i="29"/>
  <c r="U9" i="29"/>
  <c r="R9" i="29"/>
  <c r="V8" i="29"/>
  <c r="U8" i="29"/>
  <c r="R8" i="29"/>
  <c r="O7" i="29"/>
  <c r="L7" i="29"/>
  <c r="L28" i="29" l="1"/>
  <c r="L30" i="29" s="1"/>
  <c r="D36" i="35"/>
  <c r="F35" i="35"/>
  <c r="D76" i="35"/>
  <c r="F75" i="35"/>
  <c r="F76" i="35" s="1"/>
  <c r="C17" i="7"/>
  <c r="D17" i="7" s="1"/>
  <c r="M18" i="9"/>
  <c r="D49" i="35"/>
  <c r="F48" i="35"/>
  <c r="D70" i="35"/>
  <c r="F69" i="35"/>
  <c r="H45" i="36"/>
  <c r="G45" i="36"/>
  <c r="H19" i="55"/>
  <c r="H77" i="55" s="1"/>
  <c r="R46" i="29"/>
  <c r="R47" i="29"/>
  <c r="C23" i="7"/>
  <c r="D23" i="7" s="1"/>
  <c r="K28" i="9"/>
  <c r="N21" i="7"/>
  <c r="T75" i="7" s="1"/>
  <c r="D101" i="37"/>
  <c r="E19" i="35"/>
  <c r="E77" i="35" s="1"/>
  <c r="E90" i="35" s="1"/>
  <c r="F18" i="35"/>
  <c r="F19" i="35" s="1"/>
  <c r="F45" i="36"/>
  <c r="E45" i="36"/>
  <c r="I45" i="36"/>
  <c r="C34" i="29"/>
  <c r="I33" i="29" s="1"/>
  <c r="N21" i="52"/>
  <c r="T75" i="52" s="1"/>
  <c r="K27" i="40"/>
  <c r="G24" i="38" s="1"/>
  <c r="F101" i="37"/>
  <c r="F19" i="55"/>
  <c r="F77" i="55" s="1"/>
  <c r="I45" i="45"/>
  <c r="B34" i="29"/>
  <c r="I27" i="29" s="1"/>
  <c r="E101" i="37"/>
  <c r="G19" i="35"/>
  <c r="G77" i="35" s="1"/>
  <c r="D19" i="35"/>
  <c r="O47" i="29" s="1"/>
  <c r="H19" i="35"/>
  <c r="C101" i="37"/>
  <c r="G101" i="37"/>
  <c r="M17" i="40"/>
  <c r="F34" i="29"/>
  <c r="K27" i="49"/>
  <c r="G24" i="47" s="1"/>
  <c r="N21" i="50"/>
  <c r="M17" i="49"/>
  <c r="H59" i="37"/>
  <c r="H70" i="37"/>
  <c r="H81" i="37"/>
  <c r="H92" i="37"/>
  <c r="C19" i="52"/>
  <c r="D19" i="52" s="1"/>
  <c r="O49" i="29"/>
  <c r="D61" i="35"/>
  <c r="U46" i="29" s="1"/>
  <c r="C23" i="52"/>
  <c r="D23" i="52" s="1"/>
  <c r="U48" i="29"/>
  <c r="H101" i="37"/>
  <c r="C22" i="52"/>
  <c r="D22" i="52" s="1"/>
  <c r="U47" i="29"/>
  <c r="N10" i="36"/>
  <c r="O28" i="29"/>
  <c r="C22" i="7"/>
  <c r="D22" i="7" s="1"/>
  <c r="R48" i="29"/>
  <c r="C20" i="52"/>
  <c r="D20" i="52" s="1"/>
  <c r="O50" i="29"/>
  <c r="N12" i="36"/>
  <c r="C15" i="39"/>
  <c r="D14" i="39"/>
  <c r="D101" i="46"/>
  <c r="M27" i="9"/>
  <c r="M30" i="9" s="1"/>
  <c r="B27" i="7"/>
  <c r="H97" i="37"/>
  <c r="K26" i="40" s="1"/>
  <c r="H59" i="46"/>
  <c r="H70" i="46"/>
  <c r="H81" i="46"/>
  <c r="H92" i="46"/>
  <c r="E101" i="46"/>
  <c r="G101" i="46"/>
  <c r="B27" i="52"/>
  <c r="E19" i="55"/>
  <c r="E77" i="55" s="1"/>
  <c r="E90" i="55" s="1"/>
  <c r="G19" i="55"/>
  <c r="G77" i="55" s="1"/>
  <c r="F45" i="45"/>
  <c r="H45" i="45"/>
  <c r="D14" i="48"/>
  <c r="P47" i="29"/>
  <c r="C18" i="50"/>
  <c r="D18" i="50" s="1"/>
  <c r="D77" i="55"/>
  <c r="E45" i="45"/>
  <c r="G45" i="45"/>
  <c r="B27" i="50"/>
  <c r="H97" i="46"/>
  <c r="K26" i="49" s="1"/>
  <c r="K29" i="49" s="1"/>
  <c r="H96" i="46"/>
  <c r="M26" i="49" s="1"/>
  <c r="H96" i="37"/>
  <c r="M26" i="40" s="1"/>
  <c r="M29" i="40" s="1"/>
  <c r="C20" i="7"/>
  <c r="D20" i="7" s="1"/>
  <c r="L50" i="29"/>
  <c r="C19" i="7"/>
  <c r="D19" i="7" s="1"/>
  <c r="L49" i="29"/>
  <c r="D35" i="50"/>
  <c r="B37" i="50"/>
  <c r="C6" i="50"/>
  <c r="D6" i="50" s="1"/>
  <c r="C7" i="49"/>
  <c r="O30" i="29"/>
  <c r="C17" i="52"/>
  <c r="D17" i="52" s="1"/>
  <c r="D11" i="35"/>
  <c r="H48" i="46"/>
  <c r="I39" i="29"/>
  <c r="J39" i="29"/>
  <c r="J33" i="29"/>
  <c r="H48" i="37"/>
  <c r="K27" i="9"/>
  <c r="I28" i="29"/>
  <c r="J27" i="29"/>
  <c r="N16" i="36"/>
  <c r="N17" i="36" s="1"/>
  <c r="D24" i="35"/>
  <c r="D31" i="39"/>
  <c r="E27" i="39"/>
  <c r="C31" i="39"/>
  <c r="D27" i="48"/>
  <c r="C31" i="48"/>
  <c r="L46" i="29"/>
  <c r="D15" i="52"/>
  <c r="D35" i="52"/>
  <c r="D6" i="52"/>
  <c r="C7" i="40"/>
  <c r="B34" i="52"/>
  <c r="B37" i="52" s="1"/>
  <c r="D15" i="7"/>
  <c r="D6" i="7"/>
  <c r="D35" i="7"/>
  <c r="B37" i="7"/>
  <c r="C6" i="9"/>
  <c r="T58" i="7" l="1"/>
  <c r="C21" i="7"/>
  <c r="D21" i="7" s="1"/>
  <c r="N10" i="7"/>
  <c r="N11" i="7" s="1"/>
  <c r="N12" i="7" s="1"/>
  <c r="H24" i="35"/>
  <c r="H29" i="35" s="1"/>
  <c r="H77" i="35" s="1"/>
  <c r="F24" i="35"/>
  <c r="F29" i="35" s="1"/>
  <c r="D4" i="47"/>
  <c r="H69" i="35"/>
  <c r="H70" i="35" s="1"/>
  <c r="F70" i="35"/>
  <c r="H48" i="35"/>
  <c r="H49" i="35" s="1"/>
  <c r="F49" i="35"/>
  <c r="H35" i="35"/>
  <c r="H36" i="35" s="1"/>
  <c r="F36" i="35"/>
  <c r="F77" i="35" s="1"/>
  <c r="L20" i="29"/>
  <c r="L22" i="29"/>
  <c r="T19" i="52"/>
  <c r="L48" i="29"/>
  <c r="L31" i="29"/>
  <c r="L32" i="29" s="1"/>
  <c r="L24" i="29"/>
  <c r="I29" i="29"/>
  <c r="O31" i="29"/>
  <c r="O32" i="29" s="1"/>
  <c r="J28" i="29"/>
  <c r="J29" i="29" s="1"/>
  <c r="J40" i="29"/>
  <c r="H101" i="46"/>
  <c r="C11" i="48" s="1"/>
  <c r="C31" i="50"/>
  <c r="D31" i="50" s="1"/>
  <c r="M29" i="49"/>
  <c r="D4" i="38"/>
  <c r="H6" i="38" s="1"/>
  <c r="G6" i="38"/>
  <c r="G10" i="38" s="1"/>
  <c r="C31" i="52"/>
  <c r="C33" i="52" s="1"/>
  <c r="C34" i="52" s="1"/>
  <c r="C37" i="52" s="1"/>
  <c r="D37" i="52" s="1"/>
  <c r="C11" i="39"/>
  <c r="D11" i="39" s="1"/>
  <c r="J34" i="29"/>
  <c r="J35" i="29" s="1"/>
  <c r="I34" i="29"/>
  <c r="I35" i="29" s="1"/>
  <c r="T70" i="52"/>
  <c r="T47" i="52"/>
  <c r="T39" i="52"/>
  <c r="T25" i="52"/>
  <c r="T18" i="52"/>
  <c r="T63" i="52"/>
  <c r="T29" i="52"/>
  <c r="T54" i="52"/>
  <c r="V4" i="52"/>
  <c r="N22" i="52" s="1"/>
  <c r="N23" i="52" s="1"/>
  <c r="U37" i="29" s="1"/>
  <c r="T71" i="52"/>
  <c r="T55" i="52"/>
  <c r="T37" i="52"/>
  <c r="T21" i="52"/>
  <c r="T62" i="52"/>
  <c r="T46" i="52"/>
  <c r="T10" i="52"/>
  <c r="T12" i="52"/>
  <c r="T67" i="52"/>
  <c r="T59" i="52"/>
  <c r="T51" i="52"/>
  <c r="T43" i="52"/>
  <c r="T32" i="52"/>
  <c r="T23" i="52"/>
  <c r="T74" i="52"/>
  <c r="T66" i="52"/>
  <c r="T58" i="52"/>
  <c r="T50" i="52"/>
  <c r="T42" i="52"/>
  <c r="T36" i="52"/>
  <c r="T28" i="52"/>
  <c r="T7" i="52"/>
  <c r="T14" i="52"/>
  <c r="V7" i="52"/>
  <c r="T15" i="52"/>
  <c r="T73" i="52"/>
  <c r="T69" i="52"/>
  <c r="T65" i="52"/>
  <c r="T61" i="52"/>
  <c r="T57" i="52"/>
  <c r="T53" i="52"/>
  <c r="T49" i="52"/>
  <c r="T45" i="52"/>
  <c r="T41" i="52"/>
  <c r="T33" i="52"/>
  <c r="T31" i="52"/>
  <c r="T27" i="52"/>
  <c r="T22" i="52"/>
  <c r="T17" i="52"/>
  <c r="T72" i="52"/>
  <c r="T68" i="52"/>
  <c r="T64" i="52"/>
  <c r="T60" i="52"/>
  <c r="T56" i="52"/>
  <c r="T52" i="52"/>
  <c r="T48" i="52"/>
  <c r="T44" i="52"/>
  <c r="T40" i="52"/>
  <c r="T38" i="52"/>
  <c r="T34" i="52"/>
  <c r="T30" i="52"/>
  <c r="T26" i="52"/>
  <c r="T24" i="52"/>
  <c r="T20" i="52"/>
  <c r="T6" i="52"/>
  <c r="T8" i="52"/>
  <c r="T11" i="52"/>
  <c r="T16" i="52"/>
  <c r="T5" i="52"/>
  <c r="T9" i="52"/>
  <c r="T13" i="52"/>
  <c r="T67" i="7"/>
  <c r="T31" i="7"/>
  <c r="T28" i="7"/>
  <c r="V7" i="7"/>
  <c r="T51" i="7"/>
  <c r="T74" i="7"/>
  <c r="T42" i="7"/>
  <c r="T7" i="7"/>
  <c r="T59" i="7"/>
  <c r="T43" i="7"/>
  <c r="T25" i="7"/>
  <c r="T66" i="7"/>
  <c r="T50" i="7"/>
  <c r="T34" i="7"/>
  <c r="T15" i="7"/>
  <c r="T14" i="7"/>
  <c r="T71" i="7"/>
  <c r="T63" i="7"/>
  <c r="T55" i="7"/>
  <c r="T47" i="7"/>
  <c r="T37" i="7"/>
  <c r="T27" i="7"/>
  <c r="T22" i="7"/>
  <c r="T70" i="7"/>
  <c r="T62" i="7"/>
  <c r="T54" i="7"/>
  <c r="T46" i="7"/>
  <c r="T39" i="7"/>
  <c r="T32" i="7"/>
  <c r="T17" i="7"/>
  <c r="V4" i="7"/>
  <c r="N22" i="7" s="1"/>
  <c r="N23" i="7" s="1"/>
  <c r="R37" i="29" s="1"/>
  <c r="T12" i="7"/>
  <c r="T20" i="7"/>
  <c r="T10" i="7"/>
  <c r="T19" i="7"/>
  <c r="T73" i="7"/>
  <c r="T69" i="7"/>
  <c r="T65" i="7"/>
  <c r="T61" i="7"/>
  <c r="T57" i="7"/>
  <c r="T53" i="7"/>
  <c r="T49" i="7"/>
  <c r="T45" i="7"/>
  <c r="T41" i="7"/>
  <c r="T36" i="7"/>
  <c r="T29" i="7"/>
  <c r="T26" i="7"/>
  <c r="T23" i="7"/>
  <c r="T21" i="7"/>
  <c r="T72" i="7"/>
  <c r="T68" i="7"/>
  <c r="T64" i="7"/>
  <c r="T60" i="7"/>
  <c r="T56" i="7"/>
  <c r="T52" i="7"/>
  <c r="T48" i="7"/>
  <c r="T44" i="7"/>
  <c r="T40" i="7"/>
  <c r="T38" i="7"/>
  <c r="T33" i="7"/>
  <c r="T30" i="7"/>
  <c r="T24" i="7"/>
  <c r="T5" i="7"/>
  <c r="T9" i="7"/>
  <c r="T13" i="7"/>
  <c r="T18" i="7"/>
  <c r="T6" i="7"/>
  <c r="T8" i="7"/>
  <c r="T11" i="7"/>
  <c r="T16" i="7"/>
  <c r="N6" i="7"/>
  <c r="N7" i="7" s="1"/>
  <c r="N8" i="7" s="1"/>
  <c r="L47" i="29"/>
  <c r="L86" i="35"/>
  <c r="O46" i="29"/>
  <c r="N14" i="50"/>
  <c r="N15" i="50" s="1"/>
  <c r="N16" i="50" s="1"/>
  <c r="N10" i="50"/>
  <c r="N11" i="50" s="1"/>
  <c r="N12" i="50" s="1"/>
  <c r="N6" i="50"/>
  <c r="N7" i="50" s="1"/>
  <c r="N8" i="50" s="1"/>
  <c r="P22" i="29"/>
  <c r="P20" i="29"/>
  <c r="P28" i="29"/>
  <c r="P30" i="29" s="1"/>
  <c r="P32" i="29" s="1"/>
  <c r="P24" i="29"/>
  <c r="E14" i="39"/>
  <c r="D15" i="39"/>
  <c r="C21" i="52"/>
  <c r="D21" i="52" s="1"/>
  <c r="G86" i="55"/>
  <c r="V35" i="29"/>
  <c r="V36" i="29" s="1"/>
  <c r="N18" i="50"/>
  <c r="D15" i="48"/>
  <c r="E14" i="48"/>
  <c r="D31" i="52"/>
  <c r="I40" i="29"/>
  <c r="H24" i="47"/>
  <c r="N10" i="52"/>
  <c r="N11" i="52" s="1"/>
  <c r="N12" i="52" s="1"/>
  <c r="N6" i="52"/>
  <c r="N7" i="52" s="1"/>
  <c r="N8" i="52" s="1"/>
  <c r="N14" i="52"/>
  <c r="N15" i="52" s="1"/>
  <c r="N16" i="52" s="1"/>
  <c r="N14" i="7"/>
  <c r="N15" i="7" s="1"/>
  <c r="N16" i="7" s="1"/>
  <c r="F20" i="49"/>
  <c r="V27" i="29" s="1"/>
  <c r="M5" i="49"/>
  <c r="M18" i="49"/>
  <c r="M19" i="49" s="1"/>
  <c r="C20" i="49"/>
  <c r="V17" i="29" s="1"/>
  <c r="K5" i="49"/>
  <c r="T76" i="50"/>
  <c r="T74" i="50"/>
  <c r="T72" i="50"/>
  <c r="T70" i="50"/>
  <c r="T68" i="50"/>
  <c r="T66" i="50"/>
  <c r="T64" i="50"/>
  <c r="T62" i="50"/>
  <c r="T60" i="50"/>
  <c r="T58" i="50"/>
  <c r="T56" i="50"/>
  <c r="T54" i="50"/>
  <c r="T52" i="50"/>
  <c r="T50" i="50"/>
  <c r="T48" i="50"/>
  <c r="T46" i="50"/>
  <c r="T44" i="50"/>
  <c r="T42" i="50"/>
  <c r="T40" i="50"/>
  <c r="T39" i="50"/>
  <c r="T38" i="50"/>
  <c r="T33" i="50"/>
  <c r="T32" i="50"/>
  <c r="T31" i="50"/>
  <c r="T29" i="50"/>
  <c r="T27" i="50"/>
  <c r="T23" i="50"/>
  <c r="T22" i="50"/>
  <c r="T21" i="50"/>
  <c r="T20" i="50"/>
  <c r="T18" i="50"/>
  <c r="T16" i="50"/>
  <c r="T14" i="50"/>
  <c r="T13" i="50"/>
  <c r="T12" i="50"/>
  <c r="T11" i="50"/>
  <c r="T8" i="50"/>
  <c r="V7" i="50"/>
  <c r="T5" i="50"/>
  <c r="V4" i="50"/>
  <c r="N22" i="50" s="1"/>
  <c r="N23" i="50" s="1"/>
  <c r="V37" i="29" s="1"/>
  <c r="T75" i="50"/>
  <c r="T71" i="50"/>
  <c r="T67" i="50"/>
  <c r="T63" i="50"/>
  <c r="T59" i="50"/>
  <c r="T55" i="50"/>
  <c r="T51" i="50"/>
  <c r="T47" i="50"/>
  <c r="T43" i="50"/>
  <c r="T36" i="50"/>
  <c r="T30" i="50"/>
  <c r="T28" i="50"/>
  <c r="T17" i="50"/>
  <c r="T15" i="50"/>
  <c r="T10" i="50"/>
  <c r="T9" i="50"/>
  <c r="T7" i="50"/>
  <c r="T73" i="50"/>
  <c r="T69" i="50"/>
  <c r="T65" i="50"/>
  <c r="T61" i="50"/>
  <c r="T57" i="50"/>
  <c r="T53" i="50"/>
  <c r="T49" i="50"/>
  <c r="T45" i="50"/>
  <c r="T41" i="50"/>
  <c r="T34" i="50"/>
  <c r="T26" i="50"/>
  <c r="T25" i="50"/>
  <c r="T24" i="50"/>
  <c r="T19" i="50"/>
  <c r="T6" i="50"/>
  <c r="J41" i="29"/>
  <c r="I41" i="29"/>
  <c r="H59" i="47"/>
  <c r="H57" i="47"/>
  <c r="H52" i="47"/>
  <c r="H51" i="47"/>
  <c r="H49" i="47"/>
  <c r="H47" i="47"/>
  <c r="H43" i="47"/>
  <c r="H41" i="47"/>
  <c r="H39" i="47"/>
  <c r="H37" i="47"/>
  <c r="H34" i="47"/>
  <c r="H33" i="47"/>
  <c r="H58" i="47"/>
  <c r="G55" i="47"/>
  <c r="H50" i="47"/>
  <c r="H45" i="47"/>
  <c r="H44" i="47"/>
  <c r="H40" i="47"/>
  <c r="H36" i="47"/>
  <c r="H32" i="47"/>
  <c r="H30" i="47"/>
  <c r="H28" i="47"/>
  <c r="H23" i="47"/>
  <c r="H21" i="47"/>
  <c r="H18" i="47"/>
  <c r="H16" i="47"/>
  <c r="H8" i="47"/>
  <c r="H61" i="47"/>
  <c r="G17" i="50" s="1"/>
  <c r="H56" i="47"/>
  <c r="H48" i="47"/>
  <c r="H42" i="47"/>
  <c r="H38" i="47"/>
  <c r="H31" i="47"/>
  <c r="H29" i="47"/>
  <c r="H25" i="47"/>
  <c r="H22" i="47"/>
  <c r="H20" i="47"/>
  <c r="H17" i="47"/>
  <c r="H13" i="47"/>
  <c r="H12" i="47"/>
  <c r="H9" i="47"/>
  <c r="H7" i="47"/>
  <c r="K29" i="40"/>
  <c r="H59" i="38"/>
  <c r="G55" i="38"/>
  <c r="H48" i="38"/>
  <c r="H44" i="38"/>
  <c r="H40" i="38"/>
  <c r="H36" i="38"/>
  <c r="H30" i="38"/>
  <c r="H23" i="38"/>
  <c r="H17" i="38"/>
  <c r="H12" i="38"/>
  <c r="H7" i="38"/>
  <c r="H58" i="38"/>
  <c r="H52" i="38"/>
  <c r="H49" i="38"/>
  <c r="H43" i="38"/>
  <c r="H39" i="38"/>
  <c r="H34" i="38"/>
  <c r="H31" i="38"/>
  <c r="H25" i="38"/>
  <c r="H20" i="38"/>
  <c r="H16" i="38"/>
  <c r="G17" i="7"/>
  <c r="K30" i="9"/>
  <c r="D29" i="35"/>
  <c r="O48" i="29" s="1"/>
  <c r="O24" i="29"/>
  <c r="O20" i="29"/>
  <c r="O22" i="29"/>
  <c r="N19" i="50"/>
  <c r="N20" i="50" s="1"/>
  <c r="C10" i="52"/>
  <c r="D10" i="52" s="1"/>
  <c r="F27" i="39"/>
  <c r="E31" i="39"/>
  <c r="C10" i="7"/>
  <c r="D10" i="7" s="1"/>
  <c r="E27" i="48"/>
  <c r="D31" i="48"/>
  <c r="C10" i="50"/>
  <c r="D10" i="50" s="1"/>
  <c r="C18" i="7" l="1"/>
  <c r="D18" i="7" s="1"/>
  <c r="D33" i="52"/>
  <c r="N18" i="7"/>
  <c r="N19" i="7" s="1"/>
  <c r="N20" i="7" s="1"/>
  <c r="C13" i="39"/>
  <c r="C16" i="39" s="1"/>
  <c r="C33" i="50"/>
  <c r="C34" i="50" s="1"/>
  <c r="D34" i="50" s="1"/>
  <c r="C13" i="48"/>
  <c r="C16" i="48" s="1"/>
  <c r="D11" i="48"/>
  <c r="E11" i="48" s="1"/>
  <c r="G6" i="47"/>
  <c r="H8" i="38"/>
  <c r="H18" i="38"/>
  <c r="H22" i="38"/>
  <c r="H29" i="38"/>
  <c r="H33" i="38"/>
  <c r="H37" i="38"/>
  <c r="H41" i="38"/>
  <c r="H47" i="38"/>
  <c r="H51" i="38"/>
  <c r="H56" i="38"/>
  <c r="H61" i="38"/>
  <c r="G17" i="52" s="1"/>
  <c r="H9" i="38"/>
  <c r="H13" i="38"/>
  <c r="H21" i="38"/>
  <c r="H28" i="38"/>
  <c r="H32" i="38"/>
  <c r="H38" i="38"/>
  <c r="H42" i="38"/>
  <c r="H45" i="38"/>
  <c r="H50" i="38"/>
  <c r="H57" i="38"/>
  <c r="H24" i="38"/>
  <c r="V6" i="52"/>
  <c r="V5" i="52"/>
  <c r="C31" i="7"/>
  <c r="D31" i="7" s="1"/>
  <c r="D34" i="52"/>
  <c r="V6" i="7"/>
  <c r="V5" i="7"/>
  <c r="R35" i="29"/>
  <c r="R36" i="29" s="1"/>
  <c r="R38" i="29" s="1"/>
  <c r="E15" i="48"/>
  <c r="F14" i="48"/>
  <c r="G89" i="55"/>
  <c r="H86" i="55"/>
  <c r="H89" i="55" s="1"/>
  <c r="E15" i="39"/>
  <c r="F14" i="39"/>
  <c r="V38" i="29"/>
  <c r="V43" i="29" s="1"/>
  <c r="G16" i="50"/>
  <c r="V5" i="50"/>
  <c r="D13" i="48"/>
  <c r="D16" i="48" s="1"/>
  <c r="G60" i="47"/>
  <c r="H55" i="47"/>
  <c r="P35" i="29" s="1"/>
  <c r="V6" i="50"/>
  <c r="G60" i="38"/>
  <c r="H55" i="38"/>
  <c r="O35" i="29" s="1"/>
  <c r="C20" i="40"/>
  <c r="U17" i="29" s="1"/>
  <c r="M18" i="40"/>
  <c r="M19" i="40" s="1"/>
  <c r="M5" i="40"/>
  <c r="F20" i="40"/>
  <c r="U27" i="29" s="1"/>
  <c r="K5" i="40"/>
  <c r="G11" i="38"/>
  <c r="H11" i="38" s="1"/>
  <c r="H10" i="38"/>
  <c r="G14" i="38"/>
  <c r="D13" i="39"/>
  <c r="D16" i="39" s="1"/>
  <c r="E11" i="39"/>
  <c r="G16" i="52"/>
  <c r="F19" i="9"/>
  <c r="R27" i="29" s="1"/>
  <c r="K5" i="9"/>
  <c r="M19" i="9"/>
  <c r="M20" i="9" s="1"/>
  <c r="C19" i="9"/>
  <c r="R17" i="29" s="1"/>
  <c r="M5" i="9"/>
  <c r="N35" i="29"/>
  <c r="G16" i="7"/>
  <c r="D77" i="35"/>
  <c r="C18" i="52"/>
  <c r="D18" i="52" s="1"/>
  <c r="F31" i="39"/>
  <c r="G27" i="39"/>
  <c r="E31" i="48"/>
  <c r="F27" i="48"/>
  <c r="C33" i="7" l="1"/>
  <c r="C34" i="7" s="1"/>
  <c r="D34" i="7" s="1"/>
  <c r="C37" i="50"/>
  <c r="D37" i="50" s="1"/>
  <c r="D33" i="50"/>
  <c r="G10" i="47"/>
  <c r="H6" i="47"/>
  <c r="G90" i="55"/>
  <c r="V41" i="29"/>
  <c r="F15" i="48"/>
  <c r="G14" i="48"/>
  <c r="G86" i="35"/>
  <c r="U35" i="29"/>
  <c r="U36" i="29" s="1"/>
  <c r="U38" i="29" s="1"/>
  <c r="F15" i="39"/>
  <c r="G14" i="39"/>
  <c r="H90" i="55"/>
  <c r="F15" i="49" s="1"/>
  <c r="F17" i="49" s="1"/>
  <c r="V24" i="29" s="1"/>
  <c r="V26" i="29" s="1"/>
  <c r="V28" i="29" s="1"/>
  <c r="V30" i="29" s="1"/>
  <c r="V42" i="29"/>
  <c r="V40" i="29"/>
  <c r="F11" i="48"/>
  <c r="E13" i="48"/>
  <c r="E16" i="48" s="1"/>
  <c r="C21" i="48"/>
  <c r="D21" i="48" s="1"/>
  <c r="E21" i="48" s="1"/>
  <c r="F21" i="48" s="1"/>
  <c r="G21" i="48" s="1"/>
  <c r="H21" i="48" s="1"/>
  <c r="I21" i="48" s="1"/>
  <c r="J21" i="48" s="1"/>
  <c r="K21" i="48" s="1"/>
  <c r="L21" i="48" s="1"/>
  <c r="M21" i="48" s="1"/>
  <c r="N21" i="48" s="1"/>
  <c r="O21" i="48" s="1"/>
  <c r="P21" i="48" s="1"/>
  <c r="Q21" i="48" s="1"/>
  <c r="H60" i="47"/>
  <c r="F11" i="39"/>
  <c r="E13" i="39"/>
  <c r="E16" i="39" s="1"/>
  <c r="H14" i="38"/>
  <c r="O12" i="29"/>
  <c r="O14" i="29" s="1"/>
  <c r="G19" i="38"/>
  <c r="H60" i="38"/>
  <c r="C21" i="39"/>
  <c r="D21" i="39" s="1"/>
  <c r="E21" i="39" s="1"/>
  <c r="F21" i="39" s="1"/>
  <c r="G21" i="39" s="1"/>
  <c r="H21" i="39" s="1"/>
  <c r="I21" i="39" s="1"/>
  <c r="J21" i="39" s="1"/>
  <c r="K21" i="39" s="1"/>
  <c r="L21" i="39" s="1"/>
  <c r="M21" i="39" s="1"/>
  <c r="N21" i="39" s="1"/>
  <c r="O21" i="39" s="1"/>
  <c r="P21" i="39" s="1"/>
  <c r="Q21" i="39" s="1"/>
  <c r="N18" i="52"/>
  <c r="N19" i="52" s="1"/>
  <c r="N20" i="52" s="1"/>
  <c r="H27" i="39"/>
  <c r="G31" i="39"/>
  <c r="G27" i="48"/>
  <c r="F31" i="48"/>
  <c r="R43" i="29"/>
  <c r="R40" i="29"/>
  <c r="D33" i="7" l="1"/>
  <c r="R41" i="29"/>
  <c r="H10" i="47"/>
  <c r="G11" i="47"/>
  <c r="M4" i="49"/>
  <c r="M6" i="49" s="1"/>
  <c r="M8" i="49" s="1"/>
  <c r="M20" i="49"/>
  <c r="M21" i="49" s="1"/>
  <c r="C37" i="7"/>
  <c r="D37" i="7" s="1"/>
  <c r="R42" i="29"/>
  <c r="F14" i="9"/>
  <c r="F16" i="9" s="1"/>
  <c r="G89" i="35"/>
  <c r="H86" i="35"/>
  <c r="H89" i="35" s="1"/>
  <c r="G15" i="48"/>
  <c r="H14" i="48"/>
  <c r="F19" i="49"/>
  <c r="F21" i="49" s="1"/>
  <c r="F23" i="49" s="1"/>
  <c r="F25" i="49" s="1"/>
  <c r="F26" i="49" s="1"/>
  <c r="F29" i="49" s="1"/>
  <c r="G15" i="39"/>
  <c r="H14" i="39"/>
  <c r="C15" i="49"/>
  <c r="F38" i="29"/>
  <c r="F40" i="29" s="1"/>
  <c r="F13" i="48"/>
  <c r="F16" i="48" s="1"/>
  <c r="G11" i="48"/>
  <c r="H19" i="38"/>
  <c r="O15" i="29"/>
  <c r="O16" i="29" s="1"/>
  <c r="G26" i="38"/>
  <c r="C20" i="39"/>
  <c r="D20" i="39" s="1"/>
  <c r="E20" i="39" s="1"/>
  <c r="F20" i="39" s="1"/>
  <c r="G20" i="39" s="1"/>
  <c r="H20" i="39" s="1"/>
  <c r="I20" i="39" s="1"/>
  <c r="J20" i="39" s="1"/>
  <c r="K20" i="39" s="1"/>
  <c r="L20" i="39" s="1"/>
  <c r="M20" i="39" s="1"/>
  <c r="N20" i="39" s="1"/>
  <c r="O20" i="39" s="1"/>
  <c r="P20" i="39" s="1"/>
  <c r="Q20" i="39" s="1"/>
  <c r="F13" i="39"/>
  <c r="F16" i="39" s="1"/>
  <c r="G11" i="39"/>
  <c r="L12" i="29"/>
  <c r="L14" i="29" s="1"/>
  <c r="U43" i="29"/>
  <c r="U40" i="29"/>
  <c r="H31" i="39"/>
  <c r="I27" i="39"/>
  <c r="G31" i="48"/>
  <c r="H27" i="48"/>
  <c r="H11" i="47" l="1"/>
  <c r="G14" i="47"/>
  <c r="F43" i="29"/>
  <c r="F42" i="29"/>
  <c r="I14" i="39"/>
  <c r="H15" i="39"/>
  <c r="C14" i="9"/>
  <c r="B38" i="29"/>
  <c r="B40" i="29" s="1"/>
  <c r="G90" i="35"/>
  <c r="C15" i="40" s="1"/>
  <c r="U41" i="29"/>
  <c r="F18" i="9"/>
  <c r="F20" i="9" s="1"/>
  <c r="F22" i="9" s="1"/>
  <c r="F24" i="9" s="1"/>
  <c r="F25" i="9" s="1"/>
  <c r="R24" i="29"/>
  <c r="R26" i="29" s="1"/>
  <c r="R28" i="29" s="1"/>
  <c r="R30" i="29" s="1"/>
  <c r="M21" i="9"/>
  <c r="M22" i="9" s="1"/>
  <c r="M4" i="9"/>
  <c r="M6" i="9" s="1"/>
  <c r="M8" i="9" s="1"/>
  <c r="V14" i="29"/>
  <c r="V16" i="29" s="1"/>
  <c r="V18" i="29" s="1"/>
  <c r="V20" i="29" s="1"/>
  <c r="C17" i="49"/>
  <c r="H15" i="48"/>
  <c r="I14" i="48"/>
  <c r="U42" i="29"/>
  <c r="H90" i="35"/>
  <c r="F15" i="40" s="1"/>
  <c r="F17" i="40" s="1"/>
  <c r="H11" i="48"/>
  <c r="G13" i="48"/>
  <c r="G16" i="48" s="1"/>
  <c r="H11" i="39"/>
  <c r="G13" i="39"/>
  <c r="G16" i="39" s="1"/>
  <c r="H26" i="38"/>
  <c r="G53" i="38"/>
  <c r="L15" i="29"/>
  <c r="L16" i="29" s="1"/>
  <c r="J27" i="39"/>
  <c r="I31" i="39"/>
  <c r="I27" i="48"/>
  <c r="H31" i="48"/>
  <c r="H14" i="47" l="1"/>
  <c r="G19" i="47"/>
  <c r="P12" i="29"/>
  <c r="P14" i="29" s="1"/>
  <c r="U24" i="29"/>
  <c r="U26" i="29" s="1"/>
  <c r="U28" i="29" s="1"/>
  <c r="U30" i="29" s="1"/>
  <c r="M20" i="40"/>
  <c r="M21" i="40" s="1"/>
  <c r="M4" i="40"/>
  <c r="M6" i="40" s="1"/>
  <c r="M8" i="40" s="1"/>
  <c r="F19" i="40"/>
  <c r="F21" i="40" s="1"/>
  <c r="F23" i="40" s="1"/>
  <c r="F25" i="40" s="1"/>
  <c r="F26" i="40" s="1"/>
  <c r="F29" i="40" s="1"/>
  <c r="I15" i="48"/>
  <c r="J14" i="48"/>
  <c r="C19" i="49"/>
  <c r="C21" i="49" s="1"/>
  <c r="K4" i="49"/>
  <c r="K6" i="49" s="1"/>
  <c r="K8" i="49" s="1"/>
  <c r="M9" i="49" s="1"/>
  <c r="C17" i="40"/>
  <c r="U14" i="29"/>
  <c r="U16" i="29" s="1"/>
  <c r="U18" i="29" s="1"/>
  <c r="U20" i="29" s="1"/>
  <c r="R14" i="29"/>
  <c r="R16" i="29" s="1"/>
  <c r="R18" i="29" s="1"/>
  <c r="R20" i="29" s="1"/>
  <c r="C16" i="9"/>
  <c r="I15" i="39"/>
  <c r="J14" i="39"/>
  <c r="V31" i="29"/>
  <c r="B42" i="29"/>
  <c r="B43" i="29"/>
  <c r="H13" i="48"/>
  <c r="H16" i="48" s="1"/>
  <c r="I11" i="48"/>
  <c r="C19" i="39"/>
  <c r="G62" i="38"/>
  <c r="H53" i="38"/>
  <c r="H13" i="39"/>
  <c r="H16" i="39" s="1"/>
  <c r="I11" i="39"/>
  <c r="J31" i="39"/>
  <c r="K27" i="39"/>
  <c r="I31" i="48"/>
  <c r="J27" i="48"/>
  <c r="F28" i="9"/>
  <c r="P15" i="29" l="1"/>
  <c r="P16" i="29" s="1"/>
  <c r="H19" i="47"/>
  <c r="C20" i="48"/>
  <c r="D20" i="48" s="1"/>
  <c r="E20" i="48" s="1"/>
  <c r="F20" i="48" s="1"/>
  <c r="G20" i="48" s="1"/>
  <c r="H20" i="48" s="1"/>
  <c r="I20" i="48" s="1"/>
  <c r="J20" i="48" s="1"/>
  <c r="K20" i="48" s="1"/>
  <c r="L20" i="48" s="1"/>
  <c r="M20" i="48" s="1"/>
  <c r="N20" i="48" s="1"/>
  <c r="O20" i="48" s="1"/>
  <c r="P20" i="48" s="1"/>
  <c r="Q20" i="48" s="1"/>
  <c r="G26" i="47"/>
  <c r="U31" i="29"/>
  <c r="C19" i="40"/>
  <c r="C21" i="40" s="1"/>
  <c r="K4" i="40"/>
  <c r="K6" i="40" s="1"/>
  <c r="K8" i="40" s="1"/>
  <c r="M9" i="40" s="1"/>
  <c r="C23" i="49"/>
  <c r="E31" i="49"/>
  <c r="J15" i="39"/>
  <c r="K14" i="39"/>
  <c r="C18" i="9"/>
  <c r="C20" i="9" s="1"/>
  <c r="K4" i="9"/>
  <c r="K6" i="9" s="1"/>
  <c r="K8" i="9" s="1"/>
  <c r="M9" i="9" s="1"/>
  <c r="R31" i="29"/>
  <c r="J15" i="48"/>
  <c r="K14" i="48"/>
  <c r="J11" i="48"/>
  <c r="I13" i="48"/>
  <c r="I16" i="48" s="1"/>
  <c r="D19" i="39"/>
  <c r="C22" i="39"/>
  <c r="C24" i="39" s="1"/>
  <c r="J11" i="39"/>
  <c r="I13" i="39"/>
  <c r="I16" i="39" s="1"/>
  <c r="H62" i="38"/>
  <c r="G14" i="52" s="1"/>
  <c r="G18" i="52" s="1"/>
  <c r="G21" i="52" s="1"/>
  <c r="G65" i="38"/>
  <c r="H65" i="38" s="1"/>
  <c r="O6" i="29"/>
  <c r="L73" i="35"/>
  <c r="L75" i="35" s="1"/>
  <c r="M80" i="35" s="1"/>
  <c r="G63" i="38"/>
  <c r="L27" i="39"/>
  <c r="K31" i="39"/>
  <c r="K27" i="48"/>
  <c r="J31" i="48"/>
  <c r="H26" i="47" l="1"/>
  <c r="G53" i="47"/>
  <c r="K15" i="48"/>
  <c r="L14" i="48"/>
  <c r="K15" i="39"/>
  <c r="L14" i="39"/>
  <c r="C25" i="49"/>
  <c r="V21" i="29"/>
  <c r="C23" i="40"/>
  <c r="E31" i="40"/>
  <c r="C22" i="9"/>
  <c r="C24" i="9" s="1"/>
  <c r="R32" i="29" s="1"/>
  <c r="E30" i="9"/>
  <c r="J13" i="48"/>
  <c r="J16" i="48" s="1"/>
  <c r="K11" i="48"/>
  <c r="M81" i="35"/>
  <c r="D80" i="35"/>
  <c r="O34" i="29"/>
  <c r="H66" i="38"/>
  <c r="E19" i="39"/>
  <c r="D22" i="39"/>
  <c r="D24" i="39" s="1"/>
  <c r="H63" i="38"/>
  <c r="G8" i="52"/>
  <c r="O8" i="29"/>
  <c r="O9" i="29"/>
  <c r="J13" i="39"/>
  <c r="J16" i="39" s="1"/>
  <c r="K11" i="39"/>
  <c r="C33" i="39"/>
  <c r="C38" i="39" s="1"/>
  <c r="C35" i="39"/>
  <c r="C36" i="39"/>
  <c r="G14" i="7"/>
  <c r="G18" i="7" s="1"/>
  <c r="G21" i="7" s="1"/>
  <c r="L6" i="29"/>
  <c r="L31" i="39"/>
  <c r="M27" i="39"/>
  <c r="K31" i="48"/>
  <c r="L27" i="48"/>
  <c r="D84" i="35" l="1"/>
  <c r="U49" i="29" s="1"/>
  <c r="F80" i="35"/>
  <c r="F84" i="35" s="1"/>
  <c r="F90" i="35" s="1"/>
  <c r="G62" i="47"/>
  <c r="C19" i="48"/>
  <c r="H53" i="47"/>
  <c r="M14" i="39"/>
  <c r="L15" i="39"/>
  <c r="C25" i="9"/>
  <c r="R6" i="29"/>
  <c r="R7" i="29" s="1"/>
  <c r="R10" i="29" s="1"/>
  <c r="F26" i="29"/>
  <c r="R21" i="29"/>
  <c r="C25" i="40"/>
  <c r="U21" i="29"/>
  <c r="F30" i="29"/>
  <c r="V6" i="29"/>
  <c r="V7" i="29" s="1"/>
  <c r="V10" i="29" s="1"/>
  <c r="C26" i="49"/>
  <c r="V32" i="29"/>
  <c r="L15" i="48"/>
  <c r="M14" i="48"/>
  <c r="L11" i="48"/>
  <c r="K13" i="48"/>
  <c r="K16" i="48" s="1"/>
  <c r="E22" i="39"/>
  <c r="E24" i="39" s="1"/>
  <c r="F19" i="39"/>
  <c r="L11" i="39"/>
  <c r="K13" i="39"/>
  <c r="K16" i="39" s="1"/>
  <c r="D35" i="39"/>
  <c r="D36" i="39"/>
  <c r="D33" i="39"/>
  <c r="D38" i="39" s="1"/>
  <c r="D90" i="35"/>
  <c r="C24" i="52"/>
  <c r="N34" i="29"/>
  <c r="G8" i="7"/>
  <c r="L8" i="29"/>
  <c r="L9" i="29"/>
  <c r="N27" i="39"/>
  <c r="M31" i="39"/>
  <c r="M27" i="48"/>
  <c r="L31" i="48"/>
  <c r="R49" i="29" l="1"/>
  <c r="D19" i="48"/>
  <c r="C22" i="48"/>
  <c r="C24" i="48" s="1"/>
  <c r="L73" i="55"/>
  <c r="L75" i="55" s="1"/>
  <c r="M80" i="55" s="1"/>
  <c r="H62" i="47"/>
  <c r="G14" i="50" s="1"/>
  <c r="G18" i="50" s="1"/>
  <c r="G21" i="50" s="1"/>
  <c r="P6" i="29"/>
  <c r="G65" i="47"/>
  <c r="H65" i="47" s="1"/>
  <c r="G63" i="47"/>
  <c r="C29" i="49"/>
  <c r="E33" i="49" s="1"/>
  <c r="V11" i="29" s="1"/>
  <c r="E32" i="49"/>
  <c r="D26" i="43" s="1"/>
  <c r="D28" i="43" s="1"/>
  <c r="D30" i="43" s="1"/>
  <c r="C26" i="40"/>
  <c r="U6" i="29"/>
  <c r="U7" i="29" s="1"/>
  <c r="U10" i="29" s="1"/>
  <c r="F28" i="29"/>
  <c r="U32" i="29"/>
  <c r="C28" i="9"/>
  <c r="E32" i="9" s="1"/>
  <c r="R11" i="29" s="1"/>
  <c r="E31" i="9"/>
  <c r="M15" i="39"/>
  <c r="N14" i="39"/>
  <c r="M15" i="48"/>
  <c r="N14" i="48"/>
  <c r="I47" i="29"/>
  <c r="N29" i="52"/>
  <c r="L13" i="48"/>
  <c r="L16" i="48" s="1"/>
  <c r="M11" i="48"/>
  <c r="C26" i="52"/>
  <c r="D24" i="52"/>
  <c r="L13" i="39"/>
  <c r="L16" i="39" s="1"/>
  <c r="M11" i="39"/>
  <c r="E35" i="39"/>
  <c r="E36" i="39"/>
  <c r="E33" i="39"/>
  <c r="E38" i="39" s="1"/>
  <c r="C6" i="40"/>
  <c r="C8" i="40" s="1"/>
  <c r="F6" i="40" s="1"/>
  <c r="F8" i="40" s="1"/>
  <c r="E10" i="40" s="1"/>
  <c r="O39" i="29"/>
  <c r="O40" i="29" s="1"/>
  <c r="O42" i="29" s="1"/>
  <c r="L85" i="35"/>
  <c r="L87" i="35" s="1"/>
  <c r="L89" i="35" s="1"/>
  <c r="G19" i="39"/>
  <c r="F22" i="39"/>
  <c r="F24" i="39" s="1"/>
  <c r="C24" i="7"/>
  <c r="N31" i="39"/>
  <c r="O27" i="39"/>
  <c r="M31" i="48"/>
  <c r="N27" i="48"/>
  <c r="P9" i="29" l="1"/>
  <c r="P8" i="29"/>
  <c r="P34" i="29"/>
  <c r="H66" i="47"/>
  <c r="C36" i="48"/>
  <c r="C33" i="48"/>
  <c r="C38" i="48" s="1"/>
  <c r="C35" i="48"/>
  <c r="H63" i="47"/>
  <c r="G8" i="50"/>
  <c r="D80" i="55"/>
  <c r="M81" i="55"/>
  <c r="E19" i="48"/>
  <c r="D22" i="48"/>
  <c r="D24" i="48" s="1"/>
  <c r="C29" i="40"/>
  <c r="E33" i="40" s="1"/>
  <c r="U11" i="29" s="1"/>
  <c r="E32" i="40"/>
  <c r="D26" i="34" s="1"/>
  <c r="D28" i="34" s="1"/>
  <c r="D30" i="34" s="1"/>
  <c r="N15" i="48"/>
  <c r="O14" i="48"/>
  <c r="N15" i="39"/>
  <c r="O14" i="39"/>
  <c r="C8" i="7"/>
  <c r="C8" i="50"/>
  <c r="F18" i="43"/>
  <c r="J33" i="43"/>
  <c r="G47" i="29"/>
  <c r="I48" i="29" s="1"/>
  <c r="N29" i="7"/>
  <c r="N11" i="48"/>
  <c r="M13" i="48"/>
  <c r="M16" i="48" s="1"/>
  <c r="H19" i="39"/>
  <c r="G22" i="39"/>
  <c r="G24" i="39" s="1"/>
  <c r="N11" i="39"/>
  <c r="M13" i="39"/>
  <c r="M16" i="39" s="1"/>
  <c r="D26" i="52"/>
  <c r="F35" i="39"/>
  <c r="F36" i="39"/>
  <c r="F33" i="39"/>
  <c r="F38" i="39" s="1"/>
  <c r="D24" i="7"/>
  <c r="C26" i="7"/>
  <c r="C5" i="9"/>
  <c r="C7" i="9" s="1"/>
  <c r="F5" i="9" s="1"/>
  <c r="F7" i="9" s="1"/>
  <c r="E9" i="9" s="1"/>
  <c r="N39" i="29"/>
  <c r="N40" i="29" s="1"/>
  <c r="N42" i="29" s="1"/>
  <c r="P27" i="39"/>
  <c r="O31" i="39"/>
  <c r="O27" i="48"/>
  <c r="N31" i="48"/>
  <c r="D84" i="55" l="1"/>
  <c r="F80" i="55"/>
  <c r="F84" i="55" s="1"/>
  <c r="F90" i="55" s="1"/>
  <c r="E22" i="48"/>
  <c r="E24" i="48" s="1"/>
  <c r="F19" i="48"/>
  <c r="C24" i="50"/>
  <c r="D24" i="50" s="1"/>
  <c r="V49" i="29"/>
  <c r="D90" i="55"/>
  <c r="D35" i="48"/>
  <c r="D36" i="48"/>
  <c r="D33" i="48"/>
  <c r="D38" i="48" s="1"/>
  <c r="F19" i="43"/>
  <c r="F20" i="43" s="1"/>
  <c r="D31" i="43"/>
  <c r="C9" i="7"/>
  <c r="D9" i="7" s="1"/>
  <c r="D8" i="7"/>
  <c r="C9" i="50"/>
  <c r="D9" i="50" s="1"/>
  <c r="D8" i="50"/>
  <c r="O15" i="39"/>
  <c r="P14" i="39"/>
  <c r="O15" i="48"/>
  <c r="P14" i="48"/>
  <c r="J33" i="34"/>
  <c r="C8" i="52"/>
  <c r="F18" i="34"/>
  <c r="N13" i="48"/>
  <c r="N16" i="48" s="1"/>
  <c r="O11" i="48"/>
  <c r="D25" i="50"/>
  <c r="I19" i="39"/>
  <c r="H22" i="39"/>
  <c r="H24" i="39" s="1"/>
  <c r="N13" i="39"/>
  <c r="N16" i="39" s="1"/>
  <c r="O11" i="39"/>
  <c r="G35" i="39"/>
  <c r="G33" i="39"/>
  <c r="G38" i="39" s="1"/>
  <c r="G36" i="39"/>
  <c r="D26" i="7"/>
  <c r="P31" i="39"/>
  <c r="Q27" i="39"/>
  <c r="O31" i="48"/>
  <c r="P27" i="48"/>
  <c r="C26" i="50" l="1"/>
  <c r="G19" i="48"/>
  <c r="F22" i="48"/>
  <c r="F24" i="48" s="1"/>
  <c r="N29" i="50"/>
  <c r="L85" i="55"/>
  <c r="L87" i="55" s="1"/>
  <c r="L89" i="55" s="1"/>
  <c r="C6" i="49"/>
  <c r="C8" i="49" s="1"/>
  <c r="F6" i="49" s="1"/>
  <c r="F8" i="49" s="1"/>
  <c r="E10" i="49" s="1"/>
  <c r="P39" i="29"/>
  <c r="P40" i="29" s="1"/>
  <c r="P42" i="29" s="1"/>
  <c r="J47" i="29"/>
  <c r="J48" i="29" s="1"/>
  <c r="E35" i="48"/>
  <c r="E36" i="48"/>
  <c r="E33" i="48"/>
  <c r="E38" i="48" s="1"/>
  <c r="G5" i="7"/>
  <c r="C9" i="52"/>
  <c r="D8" i="52"/>
  <c r="P15" i="48"/>
  <c r="Q14" i="48"/>
  <c r="Q15" i="48" s="1"/>
  <c r="P15" i="39"/>
  <c r="Q14" i="39"/>
  <c r="Q15" i="39" s="1"/>
  <c r="C27" i="7"/>
  <c r="D27" i="7"/>
  <c r="F19" i="34"/>
  <c r="F20" i="34" s="1"/>
  <c r="D31" i="34"/>
  <c r="D26" i="50"/>
  <c r="D27" i="50" s="1"/>
  <c r="C27" i="50"/>
  <c r="G5" i="50"/>
  <c r="P11" i="48"/>
  <c r="O13" i="48"/>
  <c r="O16" i="48" s="1"/>
  <c r="P11" i="39"/>
  <c r="O13" i="39"/>
  <c r="O16" i="39" s="1"/>
  <c r="J19" i="39"/>
  <c r="I22" i="39"/>
  <c r="I24" i="39" s="1"/>
  <c r="H36" i="39"/>
  <c r="H35" i="39"/>
  <c r="H33" i="39"/>
  <c r="H38" i="39" s="1"/>
  <c r="Q31" i="39"/>
  <c r="Q27" i="48"/>
  <c r="P31" i="48"/>
  <c r="F33" i="48" l="1"/>
  <c r="F38" i="48" s="1"/>
  <c r="F35" i="48"/>
  <c r="F36" i="48"/>
  <c r="H19" i="48"/>
  <c r="G22" i="48"/>
  <c r="G24" i="48" s="1"/>
  <c r="D9" i="52"/>
  <c r="D27" i="52" s="1"/>
  <c r="C27" i="52"/>
  <c r="G5" i="52"/>
  <c r="P13" i="48"/>
  <c r="P16" i="48" s="1"/>
  <c r="Q11" i="48"/>
  <c r="I36" i="39"/>
  <c r="I35" i="39"/>
  <c r="I33" i="39"/>
  <c r="I38" i="39" s="1"/>
  <c r="K19" i="39"/>
  <c r="J22" i="39"/>
  <c r="J24" i="39" s="1"/>
  <c r="P13" i="39"/>
  <c r="P16" i="39" s="1"/>
  <c r="Q11" i="39"/>
  <c r="Q31" i="48"/>
  <c r="I19" i="48" l="1"/>
  <c r="H22" i="48"/>
  <c r="H24" i="48" s="1"/>
  <c r="G35" i="48"/>
  <c r="G33" i="48"/>
  <c r="G38" i="48" s="1"/>
  <c r="G36" i="48"/>
  <c r="Q13" i="48"/>
  <c r="Q16" i="48" s="1"/>
  <c r="J33" i="39"/>
  <c r="J38" i="39" s="1"/>
  <c r="J35" i="39"/>
  <c r="J36" i="39"/>
  <c r="Q13" i="39"/>
  <c r="Q16" i="39" s="1"/>
  <c r="K22" i="39"/>
  <c r="K24" i="39" s="1"/>
  <c r="L19" i="39"/>
  <c r="H35" i="48" l="1"/>
  <c r="H33" i="48"/>
  <c r="H38" i="48" s="1"/>
  <c r="H36" i="48"/>
  <c r="I22" i="48"/>
  <c r="I24" i="48" s="1"/>
  <c r="J19" i="48"/>
  <c r="M19" i="39"/>
  <c r="L22" i="39"/>
  <c r="L24" i="39" s="1"/>
  <c r="K33" i="39"/>
  <c r="K38" i="39" s="1"/>
  <c r="K35" i="39"/>
  <c r="K36" i="39"/>
  <c r="I33" i="48" l="1"/>
  <c r="I38" i="48" s="1"/>
  <c r="I36" i="48"/>
  <c r="I35" i="48"/>
  <c r="K19" i="48"/>
  <c r="J22" i="48"/>
  <c r="J24" i="48" s="1"/>
  <c r="N19" i="39"/>
  <c r="M22" i="39"/>
  <c r="M24" i="39" s="1"/>
  <c r="L35" i="39"/>
  <c r="L33" i="39"/>
  <c r="L38" i="39" s="1"/>
  <c r="L36" i="39"/>
  <c r="L19" i="48" l="1"/>
  <c r="K22" i="48"/>
  <c r="K24" i="48" s="1"/>
  <c r="J35" i="48"/>
  <c r="J33" i="48"/>
  <c r="J38" i="48" s="1"/>
  <c r="J36" i="48"/>
  <c r="O19" i="39"/>
  <c r="N22" i="39"/>
  <c r="N24" i="39" s="1"/>
  <c r="M35" i="39"/>
  <c r="M33" i="39"/>
  <c r="M38" i="39" s="1"/>
  <c r="M36" i="39"/>
  <c r="K35" i="48" l="1"/>
  <c r="K33" i="48"/>
  <c r="K38" i="48" s="1"/>
  <c r="K36" i="48"/>
  <c r="M19" i="48"/>
  <c r="L22" i="48"/>
  <c r="L24" i="48" s="1"/>
  <c r="O22" i="39"/>
  <c r="O24" i="39" s="1"/>
  <c r="P19" i="39"/>
  <c r="N35" i="39"/>
  <c r="N36" i="39"/>
  <c r="N33" i="39"/>
  <c r="N38" i="39" s="1"/>
  <c r="N19" i="48" l="1"/>
  <c r="M22" i="48"/>
  <c r="M24" i="48" s="1"/>
  <c r="L35" i="48"/>
  <c r="L36" i="48"/>
  <c r="L33" i="48"/>
  <c r="L38" i="48" s="1"/>
  <c r="O33" i="39"/>
  <c r="O38" i="39" s="1"/>
  <c r="O35" i="39"/>
  <c r="O36" i="39"/>
  <c r="P22" i="39"/>
  <c r="P24" i="39" s="1"/>
  <c r="Q19" i="39"/>
  <c r="Q22" i="39" s="1"/>
  <c r="Q24" i="39" s="1"/>
  <c r="M35" i="48" l="1"/>
  <c r="M33" i="48"/>
  <c r="M38" i="48" s="1"/>
  <c r="M36" i="48"/>
  <c r="O19" i="48"/>
  <c r="N22" i="48"/>
  <c r="N24" i="48" s="1"/>
  <c r="Q33" i="39"/>
  <c r="Q35" i="39"/>
  <c r="Q36" i="39"/>
  <c r="P36" i="39"/>
  <c r="P35" i="39"/>
  <c r="P33" i="39"/>
  <c r="P38" i="39" s="1"/>
  <c r="O22" i="48" l="1"/>
  <c r="O24" i="48" s="1"/>
  <c r="P19" i="48"/>
  <c r="N36" i="48"/>
  <c r="N35" i="48"/>
  <c r="N33" i="48"/>
  <c r="N38" i="48" s="1"/>
  <c r="Q38" i="39"/>
  <c r="Q19" i="48" l="1"/>
  <c r="Q22" i="48" s="1"/>
  <c r="Q24" i="48" s="1"/>
  <c r="P22" i="48"/>
  <c r="P24" i="48" s="1"/>
  <c r="O33" i="48"/>
  <c r="O38" i="48" s="1"/>
  <c r="O35" i="48"/>
  <c r="O36" i="48"/>
  <c r="P35" i="48" l="1"/>
  <c r="P33" i="48"/>
  <c r="P38" i="48" s="1"/>
  <c r="P36" i="48"/>
  <c r="Q35" i="48"/>
  <c r="Q33" i="48"/>
  <c r="Q36" i="48"/>
  <c r="Q38"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Jeanne Redondo</author>
  </authors>
  <commentList>
    <comment ref="B18" authorId="0" shapeId="0" xr:uid="{E94DF1F3-BC40-4B12-8BA3-1C952DE9A5C2}">
      <text>
        <r>
          <rPr>
            <sz val="9"/>
            <color indexed="81"/>
            <rFont val="Tahoma"/>
            <family val="2"/>
          </rPr>
          <t>(1): “Principal” means an Applicant, any general partner of an Applicant, and any officer, director, board member or any shareholder, general partner, managing member, or affiliate of an Applicant. It also includes any entity receiving any part of a developer fee for a Project. For Project compliance purposes (Section IV.C.8), Principal would include shareholders with interests of 25 percent or more, all officers of a corporation (whether Board members or employees), all general partners or members.</t>
        </r>
      </text>
    </comment>
    <comment ref="B44" authorId="0" shapeId="0" xr:uid="{D6F44CED-D9D8-48A3-B325-B5CDF6B7030E}">
      <text>
        <r>
          <rPr>
            <sz val="9"/>
            <color indexed="81"/>
            <rFont val="Tahoma"/>
            <family val="2"/>
          </rPr>
          <t xml:space="preserve">(2):  All resumes must include name of firm, name of contact person, office address, telephone number, and professional affiliations.  </t>
        </r>
      </text>
    </comment>
    <comment ref="B45" authorId="0" shapeId="0" xr:uid="{49848634-92BD-46D7-8B3D-A97173257CC7}">
      <text>
        <r>
          <rPr>
            <sz val="9"/>
            <color indexed="81"/>
            <rFont val="Tahoma"/>
            <family val="2"/>
          </rPr>
          <t xml:space="preserve">(2):  All resumes must include name of firm, name of contact person, office address, telephone number, and professional affiliations.  </t>
        </r>
      </text>
    </comment>
    <comment ref="B46" authorId="0" shapeId="0" xr:uid="{300CEC68-4741-421C-8E78-DA1833607CF1}">
      <text>
        <r>
          <rPr>
            <sz val="9"/>
            <color indexed="81"/>
            <rFont val="Tahoma"/>
            <family val="2"/>
          </rPr>
          <t xml:space="preserve">(2):  All resumes must include name of firm, name of contact person, office address, telephone number, and professional affiliations. </t>
        </r>
      </text>
    </comment>
    <comment ref="B47" authorId="0" shapeId="0" xr:uid="{893CD229-0842-46EE-8D76-89C931633E5B}">
      <text>
        <r>
          <rPr>
            <sz val="9"/>
            <color indexed="81"/>
            <rFont val="Tahoma"/>
            <family val="2"/>
          </rPr>
          <t xml:space="preserve">(2):  All resumes must include name of firm, name of contact person, office address, telephone number, and professional affiliations. </t>
        </r>
      </text>
    </comment>
    <comment ref="B48" authorId="0" shapeId="0" xr:uid="{D3DBE346-1EF2-4A81-95FF-07A53C2A5FCD}">
      <text>
        <r>
          <rPr>
            <sz val="9"/>
            <color indexed="81"/>
            <rFont val="Tahoma"/>
            <family val="2"/>
          </rPr>
          <t xml:space="preserve">(2):  All resumes must include name of firm, name of contact person, office address, telephone number, and professional affiliations. </t>
        </r>
      </text>
    </comment>
    <comment ref="B49" authorId="0" shapeId="0" xr:uid="{337D8DF6-F342-422A-8C30-085598394D25}">
      <text>
        <r>
          <rPr>
            <sz val="9"/>
            <color indexed="81"/>
            <rFont val="Tahoma"/>
            <family val="2"/>
          </rPr>
          <t xml:space="preserve">(2):  All resumes must include name of firm, name of contact person, office address, telephone number, and professional affiliations.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Jeanne Redondo</author>
  </authors>
  <commentList>
    <comment ref="E38" authorId="0" shapeId="0" xr:uid="{5F2C9FE8-C89A-4153-B55A-B3A078F272C0}">
      <text>
        <r>
          <rPr>
            <sz val="9"/>
            <color indexed="81"/>
            <rFont val="Tahoma"/>
            <family val="2"/>
          </rPr>
          <t>Provide the name of the smallest political jurisdiction and the contact information for the chief executive officer of the political jurisdiction (e.g., mayor).</t>
        </r>
      </text>
    </comment>
    <comment ref="F38" authorId="0" shapeId="0" xr:uid="{6366B8A8-647E-4BC2-B0DA-503DED16D4D5}">
      <text>
        <r>
          <rPr>
            <sz val="9"/>
            <color indexed="81"/>
            <rFont val="Tahoma"/>
            <family val="2"/>
          </rPr>
          <t>Provide the name of the chairperson of the City Council or equivalent local governing body that receives jurisdictional notices for federal funds.</t>
        </r>
      </text>
    </comment>
    <comment ref="E48" authorId="0" shapeId="0" xr:uid="{7A57C677-244C-4D1C-96C8-74BB905F0949}">
      <text>
        <r>
          <rPr>
            <sz val="9"/>
            <color indexed="81"/>
            <rFont val="Tahoma"/>
            <family val="2"/>
          </rPr>
          <t>Email of person to follow up on correspondence.</t>
        </r>
      </text>
    </comment>
    <comment ref="F48" authorId="0" shapeId="0" xr:uid="{76EB0912-71DD-4C1D-8129-A0D499D484D0}">
      <text>
        <r>
          <rPr>
            <sz val="9"/>
            <color indexed="81"/>
            <rFont val="Tahoma"/>
            <family val="2"/>
          </rPr>
          <t>Email of person to follow up on correspondence.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Jeanne Redondo</author>
  </authors>
  <commentList>
    <comment ref="C6" authorId="0" shapeId="0" xr:uid="{FA598C43-A2E5-41CF-AE5C-DF0F64FA7A9A}">
      <text>
        <r>
          <rPr>
            <sz val="9"/>
            <color indexed="81"/>
            <rFont val="Tahoma"/>
            <family val="2"/>
          </rPr>
          <t>(e.g., ______ Bank,
 City of _____, 
 Federal Home Loan Bank,       MFA)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Jeanne Redondo</author>
  </authors>
  <commentList>
    <comment ref="F20" authorId="0" shapeId="0" xr:uid="{7D20D314-479A-4FD9-A283-3D9FE90D8668}">
      <text>
        <r>
          <rPr>
            <b/>
            <sz val="9"/>
            <color indexed="81"/>
            <rFont val="Tahoma"/>
            <family val="2"/>
          </rPr>
          <t>Maximum 6%</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Jeanne Redondo</author>
  </authors>
  <commentList>
    <comment ref="F20" authorId="0" shapeId="0" xr:uid="{8D0EB2B9-D1A2-4635-913D-DD7A281EC8F0}">
      <text>
        <r>
          <rPr>
            <b/>
            <sz val="9"/>
            <color indexed="81"/>
            <rFont val="Tahoma"/>
            <family val="2"/>
          </rPr>
          <t>Maximum 6%</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Jeanne Redondo</author>
  </authors>
  <commentList>
    <comment ref="C9" authorId="0" shapeId="0" xr:uid="{840EAA08-EB53-4DB9-A916-E046D49A45F5}">
      <text>
        <r>
          <rPr>
            <b/>
            <sz val="9"/>
            <color indexed="81"/>
            <rFont val="Tahoma"/>
            <family val="2"/>
          </rPr>
          <t>Divisions are MasterFormat Specification Divisions published by the Construction Specifications Institute (CSI)</t>
        </r>
      </text>
    </comment>
    <comment ref="I9" authorId="0" shapeId="0" xr:uid="{FA07C463-4553-446B-B8EE-93E30A92F972}">
      <text>
        <r>
          <rPr>
            <sz val="9"/>
            <color indexed="81"/>
            <rFont val="Tahoma"/>
            <family val="2"/>
          </rPr>
          <t>Combined NC/Rehab projects should include the entire construction cost in the proper column to the left and insert the portion that is rehabilitation here.</t>
        </r>
      </text>
    </comment>
    <comment ref="C10" authorId="0" shapeId="0" xr:uid="{1CE4492D-6B85-46E2-989B-DC18064B1881}">
      <text>
        <r>
          <rPr>
            <b/>
            <sz val="9"/>
            <color indexed="81"/>
            <rFont val="Tahoma"/>
            <family val="2"/>
          </rPr>
          <t>Applicant should consult their CPS to determine which, if any of these costs are  part of eligible basis.</t>
        </r>
      </text>
    </comment>
    <comment ref="C13" authorId="0" shapeId="0" xr:uid="{7192DA49-F927-4566-ADD7-6AE1C73FA136}">
      <text>
        <r>
          <rPr>
            <sz val="9"/>
            <color indexed="81"/>
            <rFont val="Tahoma"/>
            <family val="2"/>
          </rPr>
          <t>Should show split between depreciable and non-depreciable costs.  See Rev Ruling 80-93 and Rev Ruling 68-193</t>
        </r>
      </text>
    </comment>
    <comment ref="I51" authorId="0" shapeId="0" xr:uid="{6C8BCD6E-6CF2-4E41-94E1-1CA5D8138AAF}">
      <text>
        <r>
          <rPr>
            <sz val="9"/>
            <color indexed="81"/>
            <rFont val="Tahoma"/>
            <family val="2"/>
          </rPr>
          <t>Combined NC/Rehab projects should include the entire construction cost in the proper column to the left and insert the portion that is rehabilitation here.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Heather Abramowski</author>
  </authors>
  <commentList>
    <comment ref="N8" authorId="0" shapeId="0" xr:uid="{00000000-0006-0000-0B00-000001000000}">
      <text>
        <r>
          <rPr>
            <b/>
            <sz val="9"/>
            <color indexed="81"/>
            <rFont val="Tahoma"/>
            <family val="2"/>
          </rPr>
          <t>Heather Abramowski:</t>
        </r>
        <r>
          <rPr>
            <sz val="9"/>
            <color indexed="81"/>
            <rFont val="Tahoma"/>
            <family val="2"/>
          </rPr>
          <t xml:space="preserve">
Max allowable = 6%</t>
        </r>
      </text>
    </comment>
    <comment ref="N12" authorId="0" shapeId="0" xr:uid="{00000000-0006-0000-0B00-000002000000}">
      <text>
        <r>
          <rPr>
            <b/>
            <sz val="9"/>
            <color indexed="81"/>
            <rFont val="Tahoma"/>
            <family val="2"/>
          </rPr>
          <t>Heather Abramowski:</t>
        </r>
        <r>
          <rPr>
            <sz val="9"/>
            <color indexed="81"/>
            <rFont val="Tahoma"/>
            <family val="2"/>
          </rPr>
          <t xml:space="preserve">
Max allowable = 2%</t>
        </r>
      </text>
    </comment>
    <comment ref="N16" authorId="0" shapeId="0" xr:uid="{00000000-0006-0000-0B00-000003000000}">
      <text>
        <r>
          <rPr>
            <b/>
            <sz val="9"/>
            <color indexed="81"/>
            <rFont val="Tahoma"/>
            <family val="2"/>
          </rPr>
          <t>Heather Abramowski:</t>
        </r>
        <r>
          <rPr>
            <sz val="9"/>
            <color indexed="81"/>
            <rFont val="Tahoma"/>
            <family val="2"/>
          </rPr>
          <t xml:space="preserve">
Max allowable = 6%</t>
        </r>
      </text>
    </comment>
    <comment ref="N20" authorId="0" shapeId="0" xr:uid="{00000000-0006-0000-0B00-000004000000}">
      <text>
        <r>
          <rPr>
            <b/>
            <sz val="9"/>
            <color indexed="81"/>
            <rFont val="Tahoma"/>
            <family val="2"/>
          </rPr>
          <t>Heather Abramowski:</t>
        </r>
        <r>
          <rPr>
            <sz val="9"/>
            <color indexed="81"/>
            <rFont val="Tahoma"/>
            <family val="2"/>
          </rPr>
          <t xml:space="preserve">
Max allowable = 14%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Heather Abramowski</author>
  </authors>
  <commentList>
    <comment ref="I5" authorId="0" shapeId="0" xr:uid="{00000000-0006-0000-0E00-000001000000}">
      <text>
        <r>
          <rPr>
            <b/>
            <sz val="9"/>
            <color indexed="81"/>
            <rFont val="Tahoma"/>
            <family val="2"/>
          </rPr>
          <t>Heather Abramowski:</t>
        </r>
        <r>
          <rPr>
            <sz val="9"/>
            <color indexed="81"/>
            <rFont val="Tahoma"/>
            <family val="2"/>
          </rPr>
          <t xml:space="preserve">
Confirm payment amounts are in an annual format to ensure an accurate Cash Flow.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Heather Abramowski</author>
  </authors>
  <commentList>
    <comment ref="D86" authorId="0" shapeId="0" xr:uid="{00000000-0006-0000-0F00-000001000000}">
      <text>
        <r>
          <rPr>
            <b/>
            <sz val="9"/>
            <color indexed="81"/>
            <rFont val="Tahoma"/>
            <family val="2"/>
          </rPr>
          <t>Heather Abramowski:</t>
        </r>
        <r>
          <rPr>
            <sz val="9"/>
            <color indexed="81"/>
            <rFont val="Tahoma"/>
            <family val="2"/>
          </rPr>
          <t xml:space="preserve">
Max allowable = $1,800,000 &gt; 100 units
$1,500,000 &lt; 100 units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Heather Abramowski</author>
  </authors>
  <commentList>
    <comment ref="N8" authorId="0" shapeId="0" xr:uid="{00000000-0006-0000-1500-000001000000}">
      <text>
        <r>
          <rPr>
            <b/>
            <sz val="9"/>
            <color indexed="81"/>
            <rFont val="Tahoma"/>
            <family val="2"/>
          </rPr>
          <t>Heather Abramowski:</t>
        </r>
        <r>
          <rPr>
            <sz val="9"/>
            <color indexed="81"/>
            <rFont val="Tahoma"/>
            <family val="2"/>
          </rPr>
          <t xml:space="preserve">
Max allowable = 6%</t>
        </r>
      </text>
    </comment>
    <comment ref="N12" authorId="0" shapeId="0" xr:uid="{00000000-0006-0000-1500-000002000000}">
      <text>
        <r>
          <rPr>
            <b/>
            <sz val="9"/>
            <color indexed="81"/>
            <rFont val="Tahoma"/>
            <family val="2"/>
          </rPr>
          <t>Heather Abramowski:</t>
        </r>
        <r>
          <rPr>
            <sz val="9"/>
            <color indexed="81"/>
            <rFont val="Tahoma"/>
            <family val="2"/>
          </rPr>
          <t xml:space="preserve">
Max allowable = 2%</t>
        </r>
      </text>
    </comment>
    <comment ref="N16" authorId="0" shapeId="0" xr:uid="{00000000-0006-0000-1500-000003000000}">
      <text>
        <r>
          <rPr>
            <b/>
            <sz val="9"/>
            <color indexed="81"/>
            <rFont val="Tahoma"/>
            <family val="2"/>
          </rPr>
          <t>Heather Abramowski:</t>
        </r>
        <r>
          <rPr>
            <sz val="9"/>
            <color indexed="81"/>
            <rFont val="Tahoma"/>
            <family val="2"/>
          </rPr>
          <t xml:space="preserve">
Max allowable = 6%</t>
        </r>
      </text>
    </comment>
    <comment ref="N20" authorId="0" shapeId="0" xr:uid="{00000000-0006-0000-1500-000004000000}">
      <text>
        <r>
          <rPr>
            <b/>
            <sz val="9"/>
            <color indexed="81"/>
            <rFont val="Tahoma"/>
            <family val="2"/>
          </rPr>
          <t>Heather Abramowski:</t>
        </r>
        <r>
          <rPr>
            <sz val="9"/>
            <color indexed="81"/>
            <rFont val="Tahoma"/>
            <family val="2"/>
          </rPr>
          <t xml:space="preserve">
Max allowable = 14%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Heather Abramowski</author>
  </authors>
  <commentList>
    <comment ref="I5" authorId="0" shapeId="0" xr:uid="{00000000-0006-0000-1700-000001000000}">
      <text>
        <r>
          <rPr>
            <b/>
            <sz val="9"/>
            <color indexed="81"/>
            <rFont val="Tahoma"/>
            <family val="2"/>
          </rPr>
          <t>Heather Abramowski:</t>
        </r>
        <r>
          <rPr>
            <sz val="9"/>
            <color indexed="81"/>
            <rFont val="Tahoma"/>
            <family val="2"/>
          </rPr>
          <t xml:space="preserve">
Confirm payment amounts are in an annual format to ensure an accurate Cash Flow.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Heather Abramowski</author>
  </authors>
  <commentList>
    <comment ref="D86" authorId="0" shapeId="0" xr:uid="{00000000-0006-0000-1800-000001000000}">
      <text>
        <r>
          <rPr>
            <b/>
            <sz val="9"/>
            <color indexed="81"/>
            <rFont val="Tahoma"/>
            <family val="2"/>
          </rPr>
          <t>Heather Abramowski:</t>
        </r>
        <r>
          <rPr>
            <sz val="9"/>
            <color indexed="81"/>
            <rFont val="Tahoma"/>
            <family val="2"/>
          </rPr>
          <t xml:space="preserve">
Max allowable = $1,800,000 &gt; 100 units
$1,500,000 &lt; 100 units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Heather Abramowski</author>
  </authors>
  <commentList>
    <comment ref="N8" authorId="0" shapeId="0" xr:uid="{00000000-0006-0000-1E00-000001000000}">
      <text>
        <r>
          <rPr>
            <b/>
            <sz val="9"/>
            <color indexed="81"/>
            <rFont val="Tahoma"/>
            <family val="2"/>
          </rPr>
          <t>Heather Abramowski:</t>
        </r>
        <r>
          <rPr>
            <sz val="9"/>
            <color indexed="81"/>
            <rFont val="Tahoma"/>
            <family val="2"/>
          </rPr>
          <t xml:space="preserve">
Max allowable = 6%</t>
        </r>
      </text>
    </comment>
    <comment ref="N12" authorId="0" shapeId="0" xr:uid="{00000000-0006-0000-1E00-000002000000}">
      <text>
        <r>
          <rPr>
            <b/>
            <sz val="9"/>
            <color indexed="81"/>
            <rFont val="Tahoma"/>
            <family val="2"/>
          </rPr>
          <t>Heather Abramowski:</t>
        </r>
        <r>
          <rPr>
            <sz val="9"/>
            <color indexed="81"/>
            <rFont val="Tahoma"/>
            <family val="2"/>
          </rPr>
          <t xml:space="preserve">
Max allowable = 2%</t>
        </r>
      </text>
    </comment>
    <comment ref="N16" authorId="0" shapeId="0" xr:uid="{00000000-0006-0000-1E00-000003000000}">
      <text>
        <r>
          <rPr>
            <b/>
            <sz val="9"/>
            <color indexed="81"/>
            <rFont val="Tahoma"/>
            <family val="2"/>
          </rPr>
          <t>Heather Abramowski:</t>
        </r>
        <r>
          <rPr>
            <sz val="9"/>
            <color indexed="81"/>
            <rFont val="Tahoma"/>
            <family val="2"/>
          </rPr>
          <t xml:space="preserve">
Max allowable = 6%</t>
        </r>
      </text>
    </comment>
    <comment ref="N20" authorId="0" shapeId="0" xr:uid="{00000000-0006-0000-1E00-000004000000}">
      <text>
        <r>
          <rPr>
            <b/>
            <sz val="9"/>
            <color indexed="81"/>
            <rFont val="Tahoma"/>
            <family val="2"/>
          </rPr>
          <t>Heather Abramowski:</t>
        </r>
        <r>
          <rPr>
            <sz val="9"/>
            <color indexed="81"/>
            <rFont val="Tahoma"/>
            <family val="2"/>
          </rPr>
          <t xml:space="preserve">
Max allowable = 14%
</t>
        </r>
      </text>
    </comment>
  </commentList>
</comments>
</file>

<file path=xl/sharedStrings.xml><?xml version="1.0" encoding="utf-8"?>
<sst xmlns="http://schemas.openxmlformats.org/spreadsheetml/2006/main" count="3461" uniqueCount="1394">
  <si>
    <t>Project Name:</t>
  </si>
  <si>
    <t>Address:</t>
  </si>
  <si>
    <t>City:</t>
  </si>
  <si>
    <t>Zip Code:</t>
  </si>
  <si>
    <t>County:</t>
  </si>
  <si>
    <t>Yes</t>
  </si>
  <si>
    <t>No</t>
  </si>
  <si>
    <t>State:</t>
  </si>
  <si>
    <t>Nonprofit</t>
  </si>
  <si>
    <t>Title:</t>
  </si>
  <si>
    <t>Name:</t>
  </si>
  <si>
    <t>Legal</t>
  </si>
  <si>
    <t>New Construction</t>
  </si>
  <si>
    <t>New Construction with Tax Exempt Bonds</t>
  </si>
  <si>
    <t>New Construction without Tax Exempt Bonds</t>
  </si>
  <si>
    <t>HOME</t>
  </si>
  <si>
    <t>Other:</t>
  </si>
  <si>
    <t>Interest</t>
  </si>
  <si>
    <t>Payment</t>
  </si>
  <si>
    <t>Term</t>
  </si>
  <si>
    <t>Financing Sources</t>
  </si>
  <si>
    <t>Lender/Program</t>
  </si>
  <si>
    <t>Amount</t>
  </si>
  <si>
    <t>Frequency</t>
  </si>
  <si>
    <t>Amort. Yrs.</t>
  </si>
  <si>
    <t>Loan Yrs.</t>
  </si>
  <si>
    <t>First Mortgage</t>
  </si>
  <si>
    <t>Second Mortgage</t>
  </si>
  <si>
    <t>Third Mortgage</t>
  </si>
  <si>
    <t xml:space="preserve">Grant </t>
  </si>
  <si>
    <t>Deferred Developer Fee</t>
  </si>
  <si>
    <t>Subtotal:</t>
  </si>
  <si>
    <t>Other Equity</t>
  </si>
  <si>
    <t>Tax Credit Proceeds</t>
  </si>
  <si>
    <t>Total:</t>
  </si>
  <si>
    <t>Equity Installment Schedule</t>
  </si>
  <si>
    <t>2nd Installment</t>
  </si>
  <si>
    <t>4th Installment</t>
  </si>
  <si>
    <t>5th Installment</t>
  </si>
  <si>
    <t>Total</t>
  </si>
  <si>
    <t>Total tax credits</t>
  </si>
  <si>
    <t>Expected credit price</t>
  </si>
  <si>
    <t>Expected cash equity</t>
  </si>
  <si>
    <t>Developer willing to defer developer fee without interest, if needed?</t>
  </si>
  <si>
    <t>Anticipated Bond Amounts:</t>
  </si>
  <si>
    <t>Construction Amount</t>
  </si>
  <si>
    <t>Permanent Amount</t>
  </si>
  <si>
    <t>Contact Person Name/Telephone #</t>
  </si>
  <si>
    <t>Sources</t>
  </si>
  <si>
    <t>6th Installment</t>
  </si>
  <si>
    <t>7th Installment</t>
  </si>
  <si>
    <t>Equity Contributions</t>
  </si>
  <si>
    <t>COMMERCIAL</t>
  </si>
  <si>
    <t>RESIDENTIAL</t>
  </si>
  <si>
    <t>ACQUISITION COSTS</t>
  </si>
  <si>
    <t>Land Acquisition</t>
  </si>
  <si>
    <t xml:space="preserve"> </t>
  </si>
  <si>
    <t>Building Acquisition</t>
  </si>
  <si>
    <t>Other</t>
  </si>
  <si>
    <t>SUBTOTAL</t>
  </si>
  <si>
    <t>TOTALS FROM SCHEDULE "D" CONTRACTOR'S AND MORTGAGOR'S COST BREAKDOWN</t>
  </si>
  <si>
    <t>Demolition (I)</t>
  </si>
  <si>
    <t>Accessory Structures (II)</t>
  </si>
  <si>
    <t>Site Construction (III)</t>
  </si>
  <si>
    <t>Buildings and Structures (IV)</t>
  </si>
  <si>
    <t>Off-Site Improvements (V)</t>
  </si>
  <si>
    <t>Other Costs (VI)</t>
  </si>
  <si>
    <t>SUBTOTAL (VII)</t>
  </si>
  <si>
    <t>OTHER CONSTRUCTION COSTS</t>
  </si>
  <si>
    <t>Contractor Overhead</t>
  </si>
  <si>
    <t>Contractor Profit</t>
  </si>
  <si>
    <t>General Requirements</t>
  </si>
  <si>
    <t>Construction Contingency</t>
  </si>
  <si>
    <t>Gross Receipts Tax (GRT)</t>
  </si>
  <si>
    <t>PROFESSIONAL SERVICES/FEES</t>
  </si>
  <si>
    <t>Architect (Design)</t>
  </si>
  <si>
    <t>Architect (Supervision)</t>
  </si>
  <si>
    <t>Attorney (Real Estate)</t>
  </si>
  <si>
    <t>Engineer/Survey</t>
  </si>
  <si>
    <t>CONSTRUCTION FINANCING</t>
  </si>
  <si>
    <t>Hazard Insurance</t>
  </si>
  <si>
    <t>Liability Insurance</t>
  </si>
  <si>
    <t>Performance Bond</t>
  </si>
  <si>
    <t>Origination\Discount Points</t>
  </si>
  <si>
    <t>Credit Enhancement</t>
  </si>
  <si>
    <t>Inspection Fees</t>
  </si>
  <si>
    <t>Title and Recording</t>
  </si>
  <si>
    <t>Taxes</t>
  </si>
  <si>
    <t>PERMANENT FINANCING COSTS</t>
  </si>
  <si>
    <t>Bond Premium</t>
  </si>
  <si>
    <t>Credit Report</t>
  </si>
  <si>
    <t>Pre-Paid MIP</t>
  </si>
  <si>
    <t>Reserves and Escrows</t>
  </si>
  <si>
    <t>SOFT COSTS</t>
  </si>
  <si>
    <t>Market Study</t>
  </si>
  <si>
    <t>Tax Credit Fees</t>
  </si>
  <si>
    <t>Appraisal</t>
  </si>
  <si>
    <t>Accounting/Cost Certification</t>
  </si>
  <si>
    <t>SYNDICATION</t>
  </si>
  <si>
    <t>Organization</t>
  </si>
  <si>
    <t>Bridge Loan</t>
  </si>
  <si>
    <t>Tax Opinion</t>
  </si>
  <si>
    <t>TDC before Dev. Fees &amp; reserves</t>
  </si>
  <si>
    <t>RESERVES</t>
  </si>
  <si>
    <t>Rent Up</t>
  </si>
  <si>
    <t xml:space="preserve">Operating </t>
  </si>
  <si>
    <t>Replacement</t>
  </si>
  <si>
    <t>Escrows/Working Capital</t>
  </si>
  <si>
    <t xml:space="preserve">DEVELOPER FEES </t>
  </si>
  <si>
    <t>Developer Fee</t>
  </si>
  <si>
    <t>Consultant Fee</t>
  </si>
  <si>
    <t>Cost-Basis</t>
  </si>
  <si>
    <t>TOTAL ACTUAL COST</t>
  </si>
  <si>
    <t>Total Development Cost (TDC)</t>
  </si>
  <si>
    <t>Section A</t>
  </si>
  <si>
    <t>Number BR/Unit Type</t>
  </si>
  <si>
    <t>Efficiency</t>
  </si>
  <si>
    <t>1-BR</t>
  </si>
  <si>
    <t>2-BR</t>
  </si>
  <si>
    <t>3-BR</t>
  </si>
  <si>
    <t>____-BR</t>
  </si>
  <si>
    <t>Totals</t>
  </si>
  <si>
    <t>Number of Units</t>
  </si>
  <si>
    <t xml:space="preserve">    Minus: Utility Allowance</t>
  </si>
  <si>
    <t>Net Monthly Rent/Unit</t>
  </si>
  <si>
    <t>Annual Rental Income (All Units)</t>
  </si>
  <si>
    <t>Section B</t>
  </si>
  <si>
    <t>Section C</t>
  </si>
  <si>
    <t>Section D</t>
  </si>
  <si>
    <t>Section E</t>
  </si>
  <si>
    <t xml:space="preserve">            Market Rate / Unrestricted Units</t>
  </si>
  <si>
    <t>Section F</t>
  </si>
  <si>
    <t>Rent Summary</t>
  </si>
  <si>
    <r>
      <t>Gross Monthly Rent/Unit</t>
    </r>
    <r>
      <rPr>
        <vertAlign val="superscript"/>
        <sz val="10"/>
        <color indexed="8"/>
        <rFont val="Calibri"/>
        <family val="2"/>
        <scheme val="minor"/>
      </rPr>
      <t>(1)</t>
    </r>
  </si>
  <si>
    <r>
      <t>Non-Revenue Generating Units</t>
    </r>
    <r>
      <rPr>
        <vertAlign val="superscript"/>
        <sz val="10"/>
        <color indexed="8"/>
        <rFont val="Calibri"/>
        <family val="2"/>
        <scheme val="minor"/>
      </rPr>
      <t>(2)</t>
    </r>
  </si>
  <si>
    <r>
      <t>(1)</t>
    </r>
    <r>
      <rPr>
        <sz val="10"/>
        <color indexed="8"/>
        <rFont val="Calibri"/>
        <family val="2"/>
        <scheme val="minor"/>
      </rPr>
      <t>Not to exceed rent limits for program applied for.</t>
    </r>
  </si>
  <si>
    <r>
      <t>(2)</t>
    </r>
    <r>
      <rPr>
        <sz val="10"/>
        <color indexed="8"/>
        <rFont val="Calibri"/>
        <family val="2"/>
        <scheme val="minor"/>
      </rPr>
      <t>Non-Revenue Generating Units (Not to be included in Sections A-E) Specify Use:</t>
    </r>
  </si>
  <si>
    <t>VACANCY ALLOWANCE %</t>
  </si>
  <si>
    <t>Restricted Units at 60% of Median</t>
  </si>
  <si>
    <t>Restricted Units at 50% of Median</t>
  </si>
  <si>
    <t>Max LIHTC Rent</t>
  </si>
  <si>
    <t>(Overage)/Under Max LIHTC Rent</t>
  </si>
  <si>
    <t>Total Units:</t>
  </si>
  <si>
    <t>Total Budget</t>
  </si>
  <si>
    <t>Per Unit Cost</t>
  </si>
  <si>
    <t>INCOME</t>
  </si>
  <si>
    <t>Annual Rental Income Per Schedule B/Section F</t>
  </si>
  <si>
    <t>Parking Income</t>
  </si>
  <si>
    <t>Laundry Income</t>
  </si>
  <si>
    <t xml:space="preserve">Other Income (Specify)                     </t>
  </si>
  <si>
    <t>Income Subtotal</t>
  </si>
  <si>
    <t xml:space="preserve">   Less Vacancy @  </t>
  </si>
  <si>
    <t>Commercial Income</t>
  </si>
  <si>
    <t xml:space="preserve">TOTAL INCOME  </t>
  </si>
  <si>
    <t>EXPENSES</t>
  </si>
  <si>
    <t>ADMINISTRATIVE EXPENSES</t>
  </si>
  <si>
    <t>Accounting and Audit</t>
  </si>
  <si>
    <t>Advertising</t>
  </si>
  <si>
    <t xml:space="preserve">Property Management Fee @ </t>
  </si>
  <si>
    <t>Gross Receipts Tax (GRT) on Management Fee</t>
  </si>
  <si>
    <t>Management Salaries/Taxes</t>
  </si>
  <si>
    <t>Office Supplies and  Postage</t>
  </si>
  <si>
    <t>Telephone</t>
  </si>
  <si>
    <t>Other (Specify):</t>
  </si>
  <si>
    <t>SUBTOTAL  ADMINISTRATIVE EXPENSES</t>
  </si>
  <si>
    <t>UTILITY EXPENSES</t>
  </si>
  <si>
    <t>Fuel (Heat and Water)</t>
  </si>
  <si>
    <t>Electricity</t>
  </si>
  <si>
    <t>Water and Sewer</t>
  </si>
  <si>
    <t>Gas</t>
  </si>
  <si>
    <t>Garbage/Trash</t>
  </si>
  <si>
    <t>SUBTOTAL  UTILITY EXPENSES</t>
  </si>
  <si>
    <t>MAINTENANCE EXPENSES</t>
  </si>
  <si>
    <t>Elevator</t>
  </si>
  <si>
    <t>Exterminating</t>
  </si>
  <si>
    <t>Grounds</t>
  </si>
  <si>
    <t>Repairs</t>
  </si>
  <si>
    <t>Maintenance Salaries and Taxes</t>
  </si>
  <si>
    <t>Maintenance Supplies</t>
  </si>
  <si>
    <t>Pool</t>
  </si>
  <si>
    <t>Snow Removal</t>
  </si>
  <si>
    <t>Decorating</t>
  </si>
  <si>
    <t>SUBTOTAL  MAINTENANCE</t>
  </si>
  <si>
    <t>FIXED EXPENSES</t>
  </si>
  <si>
    <t>Real Estate Taxes</t>
  </si>
  <si>
    <t>In Lieu of Taxes</t>
  </si>
  <si>
    <t>Other Tax Assessments</t>
  </si>
  <si>
    <t>Insurance</t>
  </si>
  <si>
    <t>SUBTOTAL  FIXED EXPENSES</t>
  </si>
  <si>
    <t>SUBTOTAL EXPENSES BEFORE RESERVES</t>
  </si>
  <si>
    <t>RESERVE FOR REPLACEMENT/OTHER RESERVES</t>
  </si>
  <si>
    <t>Reserve for Replacement (Annual)</t>
  </si>
  <si>
    <t xml:space="preserve">Other (Specify): </t>
  </si>
  <si>
    <t>SUBTOTAL RESERVES (Do not include debt service)</t>
  </si>
  <si>
    <t>Enrichment Services</t>
  </si>
  <si>
    <t>TOTAL EXPENSES</t>
  </si>
  <si>
    <t>NET OPERATING INCOME (Total Income Minus Total Expenses)</t>
  </si>
  <si>
    <r>
      <t xml:space="preserve">(1) Minimum reserves per unit per year: </t>
    </r>
    <r>
      <rPr>
        <b/>
        <sz val="10"/>
        <rFont val="Calibri"/>
        <family val="2"/>
        <scheme val="minor"/>
      </rPr>
      <t>$250/unit/year</t>
    </r>
    <r>
      <rPr>
        <sz val="10"/>
        <rFont val="Calibri"/>
        <family val="2"/>
        <scheme val="minor"/>
      </rPr>
      <t xml:space="preserve"> for Senior Housing (new construction only), and </t>
    </r>
  </si>
  <si>
    <r>
      <t>$300/unit/year</t>
    </r>
    <r>
      <rPr>
        <sz val="10"/>
        <rFont val="Calibri"/>
        <family val="2"/>
        <scheme val="minor"/>
      </rPr>
      <t xml:space="preserve"> for all other new construction and rehabilitation projects.</t>
    </r>
  </si>
  <si>
    <r>
      <t xml:space="preserve">Operating Expenses -(reserves) - (social service)  </t>
    </r>
    <r>
      <rPr>
        <b/>
        <sz val="8"/>
        <rFont val="Calibri"/>
        <family val="2"/>
        <scheme val="minor"/>
      </rPr>
      <t>(2)</t>
    </r>
  </si>
  <si>
    <t>(2) Should be between $3,300 and $4,800 per unit</t>
  </si>
  <si>
    <t>Federal HTC Requests ONLY</t>
  </si>
  <si>
    <t>Construction Period:  Start Date:</t>
  </si>
  <si>
    <t>Completion:</t>
  </si>
  <si>
    <t>Residential Costs ONLY</t>
  </si>
  <si>
    <t>Trade Item</t>
  </si>
  <si>
    <t>I.</t>
  </si>
  <si>
    <t>Demolition</t>
  </si>
  <si>
    <t>II.</t>
  </si>
  <si>
    <t>Accessory Structures</t>
  </si>
  <si>
    <t>III.</t>
  </si>
  <si>
    <t>Site Construction</t>
  </si>
  <si>
    <t>Earth Work</t>
  </si>
  <si>
    <t>Site Utilities</t>
  </si>
  <si>
    <t>Roads &amp; Walks</t>
  </si>
  <si>
    <t>Site Improvements</t>
  </si>
  <si>
    <t>Lawns &amp; Planting</t>
  </si>
  <si>
    <t>Unusual Site Conditions</t>
  </si>
  <si>
    <t>IV.</t>
  </si>
  <si>
    <t>Buildings and Structures</t>
  </si>
  <si>
    <t>Concrete</t>
  </si>
  <si>
    <t>Masonry</t>
  </si>
  <si>
    <t>Metals</t>
  </si>
  <si>
    <t>Woods and Plastics</t>
  </si>
  <si>
    <t>Thermal and Moisture Protection</t>
  </si>
  <si>
    <t>Doors and Windows</t>
  </si>
  <si>
    <t>Finishes</t>
  </si>
  <si>
    <t>Specialties</t>
  </si>
  <si>
    <t>Equipment</t>
  </si>
  <si>
    <t>Furnishings</t>
  </si>
  <si>
    <t>Special Construction</t>
  </si>
  <si>
    <t>Mechanical</t>
  </si>
  <si>
    <t>Electrical</t>
  </si>
  <si>
    <t>Sub-total: Building and Structures</t>
  </si>
  <si>
    <t>V.</t>
  </si>
  <si>
    <t>Off-Site Improvements (List)</t>
  </si>
  <si>
    <t>Sub-total: Off-Site Improvements</t>
  </si>
  <si>
    <t>VI.</t>
  </si>
  <si>
    <t>Other Costs  (List)</t>
  </si>
  <si>
    <t>Hard costs only - Do not include those listed</t>
  </si>
  <si>
    <t>in Sched. A (e.g. "Other Construction Costs")</t>
  </si>
  <si>
    <t>Sub-total: Other Costs</t>
  </si>
  <si>
    <t>VII.</t>
  </si>
  <si>
    <t>TOTAL CONSTRUCTION COSTS</t>
  </si>
  <si>
    <t>Total Cost</t>
  </si>
  <si>
    <t xml:space="preserve">Commercial  </t>
  </si>
  <si>
    <t xml:space="preserve">Residential  </t>
  </si>
  <si>
    <t>Construction Cost</t>
  </si>
  <si>
    <t>Total Construction Costs</t>
  </si>
  <si>
    <t>Contingency Verification</t>
  </si>
  <si>
    <t>Required % per QAP</t>
  </si>
  <si>
    <t>Total required contingency</t>
  </si>
  <si>
    <t>Contingency per Application</t>
  </si>
  <si>
    <t>Excess/(Deficiency)</t>
  </si>
  <si>
    <t>Operating Reserve Verification</t>
  </si>
  <si>
    <t xml:space="preserve">Operating Reserve  </t>
  </si>
  <si>
    <t>Must-Pay Debt Service</t>
  </si>
  <si>
    <t>Required Operating Reserves</t>
  </si>
  <si>
    <t>Total Op Expenses</t>
  </si>
  <si>
    <t>Minimum 6 months per QAP</t>
  </si>
  <si>
    <t>Annual Operating Expenses</t>
  </si>
  <si>
    <t>Required Reserve per expenses</t>
  </si>
  <si>
    <t>Total required Operating Reserves</t>
  </si>
  <si>
    <t>Total Operating Reserves per Application</t>
  </si>
  <si>
    <t>Annual Inflation Factors</t>
  </si>
  <si>
    <t>Vacancy:</t>
  </si>
  <si>
    <t>Expenses (except Mgmnt fees):</t>
  </si>
  <si>
    <t>Commercial Vacancy</t>
  </si>
  <si>
    <t>Replacement Reserves:</t>
  </si>
  <si>
    <t>Annual Projections (Post Construction Period)</t>
  </si>
  <si>
    <t>Income</t>
  </si>
  <si>
    <t>Residential Income</t>
  </si>
  <si>
    <t>Vacancy Loss</t>
  </si>
  <si>
    <t>Commercial Income Vacancy Loss</t>
  </si>
  <si>
    <t>Effective Gross Income (EGI)</t>
  </si>
  <si>
    <t>Expenses</t>
  </si>
  <si>
    <t>Expenses (less reserves and mgt fees)</t>
  </si>
  <si>
    <t>Mgmnt fees + GRT (increases with EGI)</t>
  </si>
  <si>
    <t>Reserves</t>
  </si>
  <si>
    <t>Total Expenses</t>
  </si>
  <si>
    <t>Net Operating Income</t>
  </si>
  <si>
    <t>Annual Debt Service (Hard Debt)</t>
  </si>
  <si>
    <t>Total Debt Service</t>
  </si>
  <si>
    <t>Net Project Cash Flow</t>
  </si>
  <si>
    <t>Debt Service Coverage - All Debt</t>
  </si>
  <si>
    <t>Cash Flow Projection</t>
  </si>
  <si>
    <t>YEARS</t>
  </si>
  <si>
    <t>Debt Service Coverage - First Mortgage</t>
  </si>
  <si>
    <t>Annual</t>
  </si>
  <si>
    <t>Income:</t>
  </si>
  <si>
    <t>Gap Calculation</t>
  </si>
  <si>
    <t>Gap</t>
  </si>
  <si>
    <t>Credit Needed by Gap</t>
  </si>
  <si>
    <t xml:space="preserve">Price per credit </t>
  </si>
  <si>
    <t>Credit Needed</t>
  </si>
  <si>
    <t>Annual Credit</t>
  </si>
  <si>
    <t>Credit by Basis - Acq</t>
  </si>
  <si>
    <t>Credit by Basis - Rehab</t>
  </si>
  <si>
    <t>Eligible Basis</t>
  </si>
  <si>
    <t>QCT/DDA Boost</t>
  </si>
  <si>
    <t>Adjusted Basis</t>
  </si>
  <si>
    <t>App Fraction</t>
  </si>
  <si>
    <t>Qualified Basis</t>
  </si>
  <si>
    <t xml:space="preserve">Applicable % </t>
  </si>
  <si>
    <t xml:space="preserve"> x 10</t>
  </si>
  <si>
    <t>Investor Portion</t>
  </si>
  <si>
    <t>Price per Credit</t>
  </si>
  <si>
    <t>Credit Proceeds</t>
  </si>
  <si>
    <t>Combined Basis</t>
  </si>
  <si>
    <t>Combined Proceeds</t>
  </si>
  <si>
    <t>Federal Grant used to finance qualifying development costs. i.e. HOME</t>
  </si>
  <si>
    <t xml:space="preserve">Non-qualified non-recourse financing/federal Subsidy </t>
  </si>
  <si>
    <t>Non-qualifying excess portion of higher quality market rate units.</t>
  </si>
  <si>
    <t>Annual Credit Needed per Gap</t>
  </si>
  <si>
    <t>* List of exclusions (if applicable)</t>
  </si>
  <si>
    <t>Total Development Cost</t>
  </si>
  <si>
    <t>Total Sources</t>
  </si>
  <si>
    <t>Exclusions*</t>
  </si>
  <si>
    <t>Percentage of Basis Boost Needed for Feasibility</t>
  </si>
  <si>
    <t>Total Credits Requested in Application</t>
  </si>
  <si>
    <t>Percent Increase Required</t>
  </si>
  <si>
    <t>Current Calculated Qualified Basis (70% internal)</t>
  </si>
  <si>
    <t>Total Rehab Credits Needed</t>
  </si>
  <si>
    <t>Applicable Percentage (Credit Rate)</t>
  </si>
  <si>
    <t>Qualified Basis Needed</t>
  </si>
  <si>
    <t>Combined Credit (at 10 years)</t>
  </si>
  <si>
    <t>Estimated annual tax credits (10 yrs)</t>
  </si>
  <si>
    <t>Application</t>
  </si>
  <si>
    <t>Diff</t>
  </si>
  <si>
    <t>Description</t>
  </si>
  <si>
    <t>Non-LIHTC Sources</t>
  </si>
  <si>
    <t>Uses</t>
  </si>
  <si>
    <t>Land</t>
  </si>
  <si>
    <t>Buildings</t>
  </si>
  <si>
    <t>Construction &amp; Site</t>
  </si>
  <si>
    <t>Prof Fees</t>
  </si>
  <si>
    <t>Const Finance</t>
  </si>
  <si>
    <t>Perm Finance</t>
  </si>
  <si>
    <t>Operating Income</t>
  </si>
  <si>
    <t>Rental Income</t>
  </si>
  <si>
    <t>Other income</t>
  </si>
  <si>
    <t>Vacancy Factor</t>
  </si>
  <si>
    <t>Net Other Income</t>
  </si>
  <si>
    <t>Per Unit Costs</t>
  </si>
  <si>
    <t>Op Exp per Unit</t>
  </si>
  <si>
    <t>Net Op Exp per Unit*</t>
  </si>
  <si>
    <t>Comparative Summary</t>
  </si>
  <si>
    <t>MFA</t>
  </si>
  <si>
    <t>Gross Income</t>
  </si>
  <si>
    <t>Effective Income</t>
  </si>
  <si>
    <t>Cost Limitations</t>
  </si>
  <si>
    <t xml:space="preserve">Builder's Profit </t>
  </si>
  <si>
    <t>Builder's Overhead</t>
  </si>
  <si>
    <t>General Req</t>
  </si>
  <si>
    <t>Developer's Fees</t>
  </si>
  <si>
    <t>Total Const Costs (Dev Fees &amp; Res)</t>
  </si>
  <si>
    <t>Construction Costs</t>
  </si>
  <si>
    <t>Builder's Profit Percentage</t>
  </si>
  <si>
    <t>Builder's Overhead Percentage</t>
  </si>
  <si>
    <t>General Req Percentage</t>
  </si>
  <si>
    <t>Developer's Fee Percentage</t>
  </si>
  <si>
    <t>Allowable Developer Fee/Unit</t>
  </si>
  <si>
    <t>Total Allowable Developer Fee</t>
  </si>
  <si>
    <t>Applicable Fraction</t>
  </si>
  <si>
    <t>Low-Income Units</t>
  </si>
  <si>
    <t>Market Rate Units</t>
  </si>
  <si>
    <t>Units</t>
  </si>
  <si>
    <t>Square Feet</t>
  </si>
  <si>
    <t>Total Units</t>
  </si>
  <si>
    <t>TOTAL</t>
  </si>
  <si>
    <t>INITIAL</t>
  </si>
  <si>
    <t xml:space="preserve">INITIAL </t>
  </si>
  <si>
    <t>FINAL</t>
  </si>
  <si>
    <t>Operating Reserve</t>
  </si>
  <si>
    <t>Builder Overhead</t>
  </si>
  <si>
    <t>Builder Profit</t>
  </si>
  <si>
    <t>Annual credits</t>
  </si>
  <si>
    <t>Annual Credits X 10</t>
  </si>
  <si>
    <t>Management Fees for Operations</t>
  </si>
  <si>
    <t>Total Income</t>
  </si>
  <si>
    <t>Est Tax Credit Proceeds</t>
  </si>
  <si>
    <t>MFA maximum</t>
  </si>
  <si>
    <t>Max mgmt fee</t>
  </si>
  <si>
    <t>App Mgmt Fee</t>
  </si>
  <si>
    <t>Tax Credit Reservation - Rehab</t>
  </si>
  <si>
    <t>Eligible basis</t>
  </si>
  <si>
    <t>Tax Credit Reservation - Acquisition</t>
  </si>
  <si>
    <t>Applicable %</t>
  </si>
  <si>
    <t>Combined Credits</t>
  </si>
  <si>
    <t>General Summary</t>
  </si>
  <si>
    <t>Credits Requested</t>
  </si>
  <si>
    <t>Credits Awarded</t>
  </si>
  <si>
    <t>Credits Requested CO</t>
  </si>
  <si>
    <t>Credits Awarded CO</t>
  </si>
  <si>
    <t>Credits Requested 8609</t>
  </si>
  <si>
    <t>Credits Awarded 8609</t>
  </si>
  <si>
    <t>Low Income</t>
  </si>
  <si>
    <t>App. Fraction</t>
  </si>
  <si>
    <t>Sq. Ft</t>
  </si>
  <si>
    <t>Acquisition Cost</t>
  </si>
  <si>
    <t>% of Acquisition Cost</t>
  </si>
  <si>
    <t xml:space="preserve">Developer Fee  </t>
  </si>
  <si>
    <t>Acq Developer Fee</t>
  </si>
  <si>
    <t>Operating Expenses</t>
  </si>
  <si>
    <t>Initial</t>
  </si>
  <si>
    <t>CO</t>
  </si>
  <si>
    <t>Applicable Fraction - CO</t>
  </si>
  <si>
    <t>New Construction Average</t>
  </si>
  <si>
    <t>Replacement Reserves</t>
  </si>
  <si>
    <t>NC Avg - All Projects per Unit</t>
  </si>
  <si>
    <t>TDC - (Land, Reserves) per Unit</t>
  </si>
  <si>
    <t>% of NC Avg</t>
  </si>
  <si>
    <t>% Allowed (100, 130)</t>
  </si>
  <si>
    <t>Over/Under Cost Limits</t>
  </si>
  <si>
    <t>Contractor 6%-2%-6%</t>
  </si>
  <si>
    <t>6 mos. Op exp &amp; Debt Service</t>
  </si>
  <si>
    <t>App Operating Reserves</t>
  </si>
  <si>
    <t>Basis Boost</t>
  </si>
  <si>
    <t>Max Acq Credits by Basis</t>
  </si>
  <si>
    <t>Max Rehab Cdts by Basis</t>
  </si>
  <si>
    <t>Rehab Dev Fee</t>
  </si>
  <si>
    <t>Developer Fee Split</t>
  </si>
  <si>
    <t>Acq Portion Dev Fee</t>
  </si>
  <si>
    <t>50% Test (4% LIHTC ONLY)</t>
  </si>
  <si>
    <t>Bonds Amount</t>
  </si>
  <si>
    <t>% of Cost - Bonds</t>
  </si>
  <si>
    <t>Required 50%</t>
  </si>
  <si>
    <t>Total Basis &amp; Land</t>
  </si>
  <si>
    <t>Over/(Under) Req. %</t>
  </si>
  <si>
    <t>Applicable Fraction - INITIAL</t>
  </si>
  <si>
    <t>Applicable Fraction - FINAL</t>
  </si>
  <si>
    <t>Max 2% of Construction Cost</t>
  </si>
  <si>
    <t>Max 6% of Construction Cost</t>
  </si>
  <si>
    <t>Hard Construction Costs</t>
  </si>
  <si>
    <t>% Required per QAP</t>
  </si>
  <si>
    <t>Proj Cost (-) Dev Fee &amp; Res</t>
  </si>
  <si>
    <t>Max Dev Fee by Units</t>
  </si>
  <si>
    <t>Max Dev Fees by %</t>
  </si>
  <si>
    <t>Max Dev Fee</t>
  </si>
  <si>
    <t>App Dev Fee</t>
  </si>
  <si>
    <t>Over/(Under) Max Fee</t>
  </si>
  <si>
    <t>Min Contingency</t>
  </si>
  <si>
    <t>App Contingency</t>
  </si>
  <si>
    <t>Initial Installment</t>
  </si>
  <si>
    <t>Investor ownership percentage</t>
  </si>
  <si>
    <t>3rd Installment</t>
  </si>
  <si>
    <t>Environmental</t>
  </si>
  <si>
    <t>Sub-total: Site Construction</t>
  </si>
  <si>
    <t>Net Sq. Ft./Unit</t>
  </si>
  <si>
    <t>Tax Credit Eligibility</t>
  </si>
  <si>
    <t>Residential Units</t>
  </si>
  <si>
    <t>Historic Tax Credits (residential portion) -  credit amount, not proceeds.</t>
  </si>
  <si>
    <t>Other Income</t>
  </si>
  <si>
    <t>*Net Operating Income per unit should be between $3,300 and $4,800</t>
  </si>
  <si>
    <t>ADJUSTMENTS</t>
  </si>
  <si>
    <r>
      <rPr>
        <sz val="11"/>
        <rFont val="Calibri"/>
        <family val="2"/>
      </rPr>
      <t>Underwritten by:</t>
    </r>
    <r>
      <rPr>
        <sz val="10"/>
        <rFont val="Arial"/>
        <family val="2"/>
      </rPr>
      <t xml:space="preserve"> __________</t>
    </r>
  </si>
  <si>
    <t>Approved by: __________</t>
  </si>
  <si>
    <t>Date: __________</t>
  </si>
  <si>
    <t>UW Checklist</t>
  </si>
  <si>
    <t>Syndication</t>
  </si>
  <si>
    <t>Soft Cost</t>
  </si>
  <si>
    <t xml:space="preserve">Other: </t>
  </si>
  <si>
    <t>ACQ BASIS</t>
  </si>
  <si>
    <t>REHAB/NEW BASIS</t>
  </si>
  <si>
    <t xml:space="preserve">Acq Basis </t>
  </si>
  <si>
    <t>Rehab/New Basis</t>
  </si>
  <si>
    <t>(Less) RR per Unit</t>
  </si>
  <si>
    <t>(Less) Other Reserves</t>
  </si>
  <si>
    <t>(Less) Soc Serv per Unit</t>
  </si>
  <si>
    <t>Cost Certification</t>
  </si>
  <si>
    <t>Developer elects to lock % at Carryover:</t>
  </si>
  <si>
    <t>4% Rate:</t>
  </si>
  <si>
    <t>9% Rate:</t>
  </si>
  <si>
    <t xml:space="preserve">Tax Credit % Election </t>
  </si>
  <si>
    <t>Allowable Credit by Basis</t>
  </si>
  <si>
    <t>Basis</t>
  </si>
  <si>
    <t>Acq</t>
  </si>
  <si>
    <t>Rehab</t>
  </si>
  <si>
    <t>*Ensure Debt Service payments are annual</t>
  </si>
  <si>
    <t>Required Reserves per Debt Service</t>
  </si>
  <si>
    <t>Tax Exempt Permanent</t>
  </si>
  <si>
    <t>Tax Exempt Construction</t>
  </si>
  <si>
    <t>Tax Exempt Contruction</t>
  </si>
  <si>
    <t>MFA Calculated Funding Gap</t>
  </si>
  <si>
    <t>Allowable Dvpr Fee per Unit</t>
  </si>
  <si>
    <t>Number of Low Income Units</t>
  </si>
  <si>
    <t>Conveying Systems</t>
  </si>
  <si>
    <t xml:space="preserve">Qualified Basis </t>
  </si>
  <si>
    <t>Tax Credit % Election</t>
  </si>
  <si>
    <t>General Information</t>
  </si>
  <si>
    <t>General Summary Tab</t>
  </si>
  <si>
    <t>UW Checklist Tab</t>
  </si>
  <si>
    <t>Sources Tab</t>
  </si>
  <si>
    <t>Construction Cost Tab</t>
  </si>
  <si>
    <t>Rent Summary Tab</t>
  </si>
  <si>
    <t>Operating Exps Tab</t>
  </si>
  <si>
    <t>Cash Flow Tab</t>
  </si>
  <si>
    <t>Tax Credit Eligibility Tab</t>
  </si>
  <si>
    <t>Comparative Summary Tab</t>
  </si>
  <si>
    <t>Underwrite Acquisition Credits</t>
  </si>
  <si>
    <t>****Ensure amount for deferred developer fee does not exceed the total developer fee</t>
  </si>
  <si>
    <t>**** Ensure you split the Acquisition amounts out, if applicable</t>
  </si>
  <si>
    <t>**** The Tax Credit After Reduction total (cell F29 and F56) should equal the total amount of Awarded Credit</t>
  </si>
  <si>
    <t>The Hitchhiker's Guide to the Underwrite Template</t>
  </si>
  <si>
    <t>NOTE: IT IS OK IF THE INSTALLMENT SCHEDULE AND EXPECTED CASH EQUITY DO NOT MATCH.  THE INSTALLMENT REPRESENTS WHAT THE DEVELOPER IS ANTICIPATING, WHILE THE EXPECTED CASH EQUITY IS THE LIMIT OF WHAT MFA WILL UNDERWRITE BASED ON THE OTHER INFORMATION</t>
  </si>
  <si>
    <t>** Ensure this tab is completed across all columns as each column feeds into its counterpart on the Cost-Basis Tab</t>
  </si>
  <si>
    <t>General Info Tab</t>
  </si>
  <si>
    <t>**** Ensure the project is eligible for a boost before inputting a boost amount.  IF NOT ELIGIBLE FOR A BOOST, USE 100% IN THE BOOST CELL</t>
  </si>
  <si>
    <t>- Three underwrites are contained in this workbook (Initial, Carryover, &amp; 8609), differentiated by type and identified with different color tabs on the bottom</t>
  </si>
  <si>
    <t>- Each tab will automatically update with the project name, date, and underwrite type in the bottom right corner</t>
  </si>
  <si>
    <t>- Boxes with no highlights MUST be completed for formulas within the template to work properly</t>
  </si>
  <si>
    <t>- Boxes highlighted gray are formula driven and cannot be edited</t>
  </si>
  <si>
    <t>- If you need to unlock the sheet/workbook, click on the "Review" tab at the top of the page and click "Unprotect Sheet"</t>
  </si>
  <si>
    <t>- Please "Save As" for each project to maintain the integrity of the working template</t>
  </si>
  <si>
    <t xml:space="preserve">- There are many self-checks contained within the workbook.  They are designed to alert the underwriter that something is not correct, does not match, or exceeds MFA's cost limits.  </t>
  </si>
  <si>
    <t>- Exception: Cash Flow tab is 100% formula driven despite not being 100% highlighted gray</t>
  </si>
  <si>
    <t xml:space="preserve">- Self-checks are in red font and will not show up if everything is correct. </t>
  </si>
  <si>
    <t>- Please note, "VALUE!" can appear for a number of reasons depending on where the error appears in the workbook.</t>
  </si>
  <si>
    <t>- This tab is designed to be a "catch-all" for important information.  It is not necessary to complete the full page.</t>
  </si>
  <si>
    <t>- Boxes highlighted yellow MUST be completed for formulas within the template to work properly</t>
  </si>
  <si>
    <t>- The majority of this tab will auto-fill from the rest of the workbook - YOU WILL NEED TO FILL IN THE CREDIT REQUEST IN CELLS F25, F27, &amp; F29</t>
  </si>
  <si>
    <t>- It is designed to give a quick comparison between each stage of underwriting</t>
  </si>
  <si>
    <t>- There are many self-checks within this tab</t>
  </si>
  <si>
    <t>- Can be completed in MS Excel or printed and filled in by hand</t>
  </si>
  <si>
    <t>- Complete as needed</t>
  </si>
  <si>
    <t>- A couple of self-checks imbedded within the sheet</t>
  </si>
  <si>
    <t>- Total amount of equity should equal total amount of equity calculated on the Tax Credit Eligibility Tab</t>
  </si>
  <si>
    <t>- Cells highlighted dark gray are ineligible for basis</t>
  </si>
  <si>
    <r>
      <t>- The Contractor's and Mortgagor's Cost Breakdown section</t>
    </r>
    <r>
      <rPr>
        <strike/>
        <sz val="12"/>
        <rFont val="Calibri"/>
        <family val="2"/>
        <scheme val="minor"/>
      </rPr>
      <t xml:space="preserve"> </t>
    </r>
    <r>
      <rPr>
        <sz val="12"/>
        <rFont val="Calibri"/>
        <family val="2"/>
        <scheme val="minor"/>
      </rPr>
      <t>will auto-fill from the "Construction Costs" tab</t>
    </r>
  </si>
  <si>
    <t>- Contingency will auto-fill with the greater of applicant's number or calculation on the "Construction Costs" tab</t>
  </si>
  <si>
    <r>
      <t xml:space="preserve">- Operating Reserve Verification </t>
    </r>
    <r>
      <rPr>
        <strike/>
        <sz val="12"/>
        <rFont val="Calibri"/>
        <family val="2"/>
        <scheme val="minor"/>
      </rPr>
      <t>a</t>
    </r>
    <r>
      <rPr>
        <sz val="12"/>
        <rFont val="Calibri"/>
        <family val="2"/>
        <scheme val="minor"/>
      </rPr>
      <t>utomatically calculates operating reserve minimum based on inputs for debt service and operating expenses</t>
    </r>
  </si>
  <si>
    <t>- You must input amount applicant underwrote in cell M72</t>
  </si>
  <si>
    <t>- The higher amount (either applicant calculated or MFA minimum) will auto-fill in cell D74 (Operating Reserves included in Cost)</t>
  </si>
  <si>
    <t>- Developer fee will automatically populate between Acquisition and New/Rehab basis</t>
  </si>
  <si>
    <t>- Calculation is shown in the box labeled "Developer Fee Split" (Cell J77)</t>
  </si>
  <si>
    <t>- Each sub-section will subtotal, with the Total Development Cost auto-calculating at the bottom</t>
  </si>
  <si>
    <t>- "Other Costs"</t>
  </si>
  <si>
    <t>- DO NOT INCLUDE BUILDER PROFIT, OVERHEAD, GENERAL REQUIREMENTS OR GROSS RECEIPTS</t>
  </si>
  <si>
    <r>
      <t>- Contingency Verification</t>
    </r>
    <r>
      <rPr>
        <strike/>
        <sz val="12"/>
        <rFont val="Calibri"/>
        <family val="2"/>
        <scheme val="minor"/>
      </rPr>
      <t xml:space="preserve"> </t>
    </r>
    <r>
      <rPr>
        <sz val="12"/>
        <rFont val="Calibri"/>
        <family val="2"/>
        <scheme val="minor"/>
      </rPr>
      <t>automatically calculates minimum required contingency based on project type and total construction costs</t>
    </r>
  </si>
  <si>
    <t>- You must input amount applicant underwrote in cell N15</t>
  </si>
  <si>
    <t>- The higher amount (either applicant calculated or MFA minimum) will auto-fill in D23 on the Cost-Basis Tab</t>
  </si>
  <si>
    <t>- Each sub-section will subtotal, with the Total Construction Costs auto-calculating at the bottom</t>
  </si>
  <si>
    <t>- This may be the tab you will need to unlock the most as it is very hard to "template" these projects.  Modify as needed.</t>
  </si>
  <si>
    <t>- You will need to input the vacancy allowance rate in cell C4</t>
  </si>
  <si>
    <t>- You will also need to fill in each chart with its appropriate data</t>
  </si>
  <si>
    <t>- Cells highlighted dark gray are irrelevant and can be ignored on this tab</t>
  </si>
  <si>
    <t>- Ensure you input the max LIHTC rents as needed for comparison</t>
  </si>
  <si>
    <t>- Vacancy rate % (Cell F11) and Management Fee % (Cell F19) will automatically calculate from previous inputs</t>
  </si>
  <si>
    <t>- Replacement Reserve will automatically calculate based on # of units and what type of unit</t>
  </si>
  <si>
    <t>- If the developer has budgeted more than the min (as automatically calculated in Row 55), include the additional amount in the cell below and label it additional replacement reserves</t>
  </si>
  <si>
    <t>- Each sub-section will subtotal with the Net Operating Income totaling at the bottom</t>
  </si>
  <si>
    <t>- Everything on this tab is auto-filled and calculated based on other inputs in the workbook.  If something looks off or wrong, check the "parent" cell before altering the cash flow formula</t>
  </si>
  <si>
    <t>- This tab will show you how many tax credits the project is eligible for without any boost as well as with a boost</t>
  </si>
  <si>
    <t>- Additionally, it will show you how many annual credits the project needs to fill a gap in the sources and uses (to make it financially feasible)</t>
  </si>
  <si>
    <t>- Complete the Tax Credit Eligibility box first</t>
  </si>
  <si>
    <t>- Next Step is to go to the "Percentage of Basis Boost Needed for Feasibility" box</t>
  </si>
  <si>
    <t>- Input the total amount of credits requested in the application (Schedule F)</t>
  </si>
  <si>
    <t>- Input the acquisition credit calculated and shown in cell C24</t>
  </si>
  <si>
    <t>- It will then calculate the percentage boost required to reach the applicant's desired credit amount</t>
  </si>
  <si>
    <t xml:space="preserve">- Then fill cell F17 with the boost amount (in percentage form) just calculated. </t>
  </si>
  <si>
    <t xml:space="preserve">- This tab will compare MFA's underwrite to the applicant's numbers as well as compare certain costs with limits to MFA guidelines.  Any increases or decreases MFA allowed will be identified here. </t>
  </si>
  <si>
    <t>- You need to fill out Column B  with the Application numbers, as is.  Any difference you've made in the underwriting will automatically calculate and show up in Column D</t>
  </si>
  <si>
    <t>- Once Column B is completed, cell H5 will show you the amount of any funding gap. This is to be filled with deferred developer fee and inputted into cell C7 to ensure sources and uses match</t>
  </si>
  <si>
    <t>- This tab will automatically compare Builder's Profit, Overhead, and General Requirements against MFA's underwriting limits</t>
  </si>
  <si>
    <t>- It will also calculate the maximum allowable developer fee based on TDC and number of LI units</t>
  </si>
  <si>
    <t>- This tab will calculate the amount of tax credits per building and basis per building which will go on IRS form 8609</t>
  </si>
  <si>
    <t>- You will need Form C from the Final Allocation Application to complete this tab</t>
  </si>
  <si>
    <t>- First, complete the sections as needed (Eligible Basis, Applicable Fraction data, and Applicable Tax Rate). That will automatically allow the rest of the page to calculate</t>
  </si>
  <si>
    <t>- Once both the Rehab/New Construction and Acquisition (if required) are complete, the next step is to calculate any reduction in credits/basis using the Credit Reduction Factor Calculation box</t>
  </si>
  <si>
    <t xml:space="preserve">- First, input the Awarded Credit amount in cell M21 (M48 for acquisition). </t>
  </si>
  <si>
    <t>- THE AWARDED CREDIT AMOUNT MAY BE LESS THAN THE AMOUNT ALLOCATED AT CARRYOVER BUT MAY NEVER BE MORE</t>
  </si>
  <si>
    <t>- This difference will automatically be accounted for in both the credits and basis in cells F/G18 (F/G45 for acquisition).</t>
  </si>
  <si>
    <t>- The amounts shown under the headings Tax Credit After Reduction and Basis After Reduction are what we use to complete the 8609's</t>
  </si>
  <si>
    <t>- MAKE SURE YOU DO NOT GO ABOVE 130% - IF THE CALCULATED PERCENTAGE IS HIGHER, USE 130% (MAX)</t>
  </si>
  <si>
    <t xml:space="preserve">- If you see a "VALUE!" in red, investigate further.  If you click on the "VALUE!" cell, you will be able to see the formula in the formula toolbar and check the calculation to see what is incorrect.  </t>
  </si>
  <si>
    <t>- Total Sources should equal total uses (Cost Basis Tab)</t>
  </si>
  <si>
    <t>- The very bottom gray row (row 65) is an easy way to see if they fall within MFA's operating expense guidelines.  The value shown in cell G65 is the value you use to compare to the acceptable range</t>
  </si>
  <si>
    <t>- Input Price per credit, any exclusions, and the applicable tax rate</t>
  </si>
  <si>
    <t>8609 Breakout Tab (COMPLETE ONLY FOR FINAL ALLOCATION APPLICATIONS)</t>
  </si>
  <si>
    <t>- There are two sections - One for Rehab or New Construction (starting on row 4) and one for Acquisition (starting on row 31)</t>
  </si>
  <si>
    <t>- The Awarded Credit amount is the amount of tax credits calculated on the 8609 Tax Credit Eligibility tab</t>
  </si>
  <si>
    <t>****Exception: 4% projects may increase their awarded credits from initial application at time of 8609 if their basis supports it</t>
  </si>
  <si>
    <t>- Each section has its own Reduction Calculation box, so make sure you use the appropriate box for the section</t>
  </si>
  <si>
    <t>- After the input of Awarded Credit, any required difference will be automatically calculated and shown in cell M28 (M55 for acquisition)</t>
  </si>
  <si>
    <t>Other (a)</t>
  </si>
  <si>
    <t>Other (b)</t>
  </si>
  <si>
    <t>Other (c)</t>
  </si>
  <si>
    <t>Other (d)</t>
  </si>
  <si>
    <t>Other (e)</t>
  </si>
  <si>
    <t>Other (f)</t>
  </si>
  <si>
    <t>Other (g)</t>
  </si>
  <si>
    <t>Other (h)</t>
  </si>
  <si>
    <t>DESCRIPTION OF COST</t>
  </si>
  <si>
    <t>AMOUNT</t>
  </si>
  <si>
    <t>OTHER CONSTRUCTION COSTS [Other (b)]</t>
  </si>
  <si>
    <t>PROFESSIONAL SERVICE/FEES [Other (c)]</t>
  </si>
  <si>
    <t>CONSTRUCTION FINANCING [Other (d)]</t>
  </si>
  <si>
    <t>PERMANENT FINANCING COSTS [Other (e)]</t>
  </si>
  <si>
    <t>SOFT COSTS [Other (f)]</t>
  </si>
  <si>
    <t>SYNDICATION [Other (g)]</t>
  </si>
  <si>
    <t>RESERVES [Other (h)]</t>
  </si>
  <si>
    <t>ACQUISITION COSTS [Other (a)]</t>
  </si>
  <si>
    <t>DESCRIPTION OF COSTS</t>
  </si>
  <si>
    <t>Landscaping</t>
  </si>
  <si>
    <t>Furniture, Fixtures, &amp; Equipment</t>
  </si>
  <si>
    <t>Hard Relocation Costs</t>
  </si>
  <si>
    <t>Relocation Consultant</t>
  </si>
  <si>
    <t xml:space="preserve">Other Acquisition </t>
  </si>
  <si>
    <t>Other Acquisition</t>
  </si>
  <si>
    <t>Primero</t>
  </si>
  <si>
    <t>Costs of Bond Issuance</t>
  </si>
  <si>
    <t>Development Cost Categories</t>
  </si>
  <si>
    <t>Acquisition Costs</t>
  </si>
  <si>
    <t>Hard Costs</t>
  </si>
  <si>
    <t>Other Construction Costs</t>
  </si>
  <si>
    <t>Professional Services/Fees</t>
  </si>
  <si>
    <t>Construction Financing</t>
  </si>
  <si>
    <t>Permanent Financing</t>
  </si>
  <si>
    <t>Soft Costs</t>
  </si>
  <si>
    <t>Percent Change</t>
  </si>
  <si>
    <t>Total Dvpmt Costs (Dev Fees &amp; Res)</t>
  </si>
  <si>
    <t>Total Dvmpt Costs (Dev Fees &amp; Res)</t>
  </si>
  <si>
    <t>Architect and Engineering Fees</t>
  </si>
  <si>
    <t>Max allowed in basis</t>
  </si>
  <si>
    <t>Max Arch. And Engineering Fees</t>
  </si>
  <si>
    <t>Max Allowed in Basis</t>
  </si>
  <si>
    <t>Cost-Basis Tab</t>
  </si>
  <si>
    <t>Application TDC less Architect &amp; Engineering</t>
  </si>
  <si>
    <t xml:space="preserve">            Total All Units (Total Section A-H)</t>
  </si>
  <si>
    <t>Section I</t>
  </si>
  <si>
    <t>Section H</t>
  </si>
  <si>
    <t>Section G</t>
  </si>
  <si>
    <t xml:space="preserve">Restricted  Units at 20% of Median </t>
  </si>
  <si>
    <t>Restricted  Units at 30% of Median</t>
  </si>
  <si>
    <t>Restricted Units at 40% of Median</t>
  </si>
  <si>
    <t>Restricted Units at 70% of Median</t>
  </si>
  <si>
    <t>Restricted Units at 80% of Median</t>
  </si>
  <si>
    <t>Total All Units (Total Section A-H)</t>
  </si>
  <si>
    <t xml:space="preserve">- Section I will summarize the sheet with total units and total rentable square feet.  </t>
  </si>
  <si>
    <t>- MAKE SURE YOU ACCOUNT FOR NON REVENUE UNITS IN ROW 102</t>
  </si>
  <si>
    <t>Annual Compliance Fees ($50 per LI unit)</t>
  </si>
  <si>
    <t>Participant</t>
  </si>
  <si>
    <t>Contact First Name</t>
  </si>
  <si>
    <t>Contact Last Name</t>
  </si>
  <si>
    <t>Phone Number</t>
  </si>
  <si>
    <t>Email</t>
  </si>
  <si>
    <t>Federal Tax ID Number</t>
  </si>
  <si>
    <t>Organization Type</t>
  </si>
  <si>
    <t>Permanent Lender</t>
  </si>
  <si>
    <t>Construction Lender</t>
  </si>
  <si>
    <t>Tax Attorney</t>
  </si>
  <si>
    <t>Urban Area or Rural Area</t>
  </si>
  <si>
    <t># of Bldgs</t>
  </si>
  <si>
    <t xml:space="preserve">Total </t>
  </si>
  <si>
    <t>Buildings containing rental units</t>
  </si>
  <si>
    <t>Gross square feet in buildings 
w/o rental</t>
  </si>
  <si>
    <t>Total Sq. Ft.</t>
  </si>
  <si>
    <t>Total number of elevators</t>
  </si>
  <si>
    <t>Project Address:</t>
  </si>
  <si>
    <t>Rehabilitation Worksheet</t>
  </si>
  <si>
    <t>Number of units rehabilitated</t>
  </si>
  <si>
    <t>Rehabilitation construction cost</t>
  </si>
  <si>
    <t>Total number of units</t>
  </si>
  <si>
    <t>Percentage of units rehabilitated</t>
  </si>
  <si>
    <t>Construction cost per rehabilitated unit</t>
  </si>
  <si>
    <t>To be eligible for points under this criterion, the following</t>
  </si>
  <si>
    <t>and</t>
  </si>
  <si>
    <t>2) Rehabilitation construction cost of at least $25,000 per unit for moderate rehabilitation or;</t>
  </si>
  <si>
    <t>Rehabilitation construction cost of at least $45,000 per unit for substantial rehabilitation</t>
  </si>
  <si>
    <t>Construction Loan</t>
  </si>
  <si>
    <t>Date:</t>
  </si>
  <si>
    <t>Entity Name:</t>
  </si>
  <si>
    <t># of Units</t>
  </si>
  <si>
    <t>Signature:</t>
  </si>
  <si>
    <t>Company</t>
  </si>
  <si>
    <t>Date of Application:</t>
  </si>
  <si>
    <t>Amount of State Credit Requested:</t>
  </si>
  <si>
    <t>Development Activity Type:</t>
  </si>
  <si>
    <t>Ventana Fund*</t>
  </si>
  <si>
    <t>National Housing Trust Fund (NHTF)</t>
  </si>
  <si>
    <t>New Mexico Housing Trust Fund (NMHTF)</t>
  </si>
  <si>
    <t xml:space="preserve">  *Application will be forwarded to Ventana Fund for review</t>
  </si>
  <si>
    <t>SECTION II: Project Address and Identification</t>
  </si>
  <si>
    <t>Census Tract:</t>
  </si>
  <si>
    <t>Congressional District:</t>
  </si>
  <si>
    <t>State Senate District:</t>
  </si>
  <si>
    <t>State House District:</t>
  </si>
  <si>
    <t>SECTION III: Description of Project</t>
  </si>
  <si>
    <t>Subsidy, Period of Affordability - Use Restriction</t>
  </si>
  <si>
    <t xml:space="preserve">     Will project use project-based rental assistance subsidies?</t>
  </si>
  <si>
    <t xml:space="preserve">     Will project accept Section 8 vouchers or certificates?</t>
  </si>
  <si>
    <t>SECTION III: Description of Project (Continued)</t>
  </si>
  <si>
    <t>Income, Rent and Occupancy Restrictions:</t>
  </si>
  <si>
    <t># Units</t>
  </si>
  <si>
    <t>%</t>
  </si>
  <si>
    <t>of the area median income</t>
  </si>
  <si>
    <t>Total Rental Units</t>
  </si>
  <si>
    <t>Target Population Information:</t>
  </si>
  <si>
    <t>% of Units</t>
  </si>
  <si>
    <t>Population Type</t>
  </si>
  <si>
    <t>Number of handicap accessible units:</t>
  </si>
  <si>
    <t>Site Information</t>
  </si>
  <si>
    <t>Site control is in the form of:</t>
  </si>
  <si>
    <t>Deed</t>
  </si>
  <si>
    <t>Option</t>
  </si>
  <si>
    <t>Lease</t>
  </si>
  <si>
    <t>Purchase Contract</t>
  </si>
  <si>
    <t>Term (yrs)</t>
  </si>
  <si>
    <t>Expiration date of contract, option or lease</t>
  </si>
  <si>
    <t>(month/year)</t>
  </si>
  <si>
    <t>Name of Seller or Lessor:</t>
  </si>
  <si>
    <t>Telephone:</t>
  </si>
  <si>
    <t>Zip code:</t>
  </si>
  <si>
    <t>Is there an identity of interest between Buyer and Seller?</t>
  </si>
  <si>
    <t>If yes, explain:</t>
  </si>
  <si>
    <t>Site Information (Continued)</t>
  </si>
  <si>
    <t>Area of site:</t>
  </si>
  <si>
    <t>Acres</t>
  </si>
  <si>
    <t>OR</t>
  </si>
  <si>
    <t>Is site zoned for your development?</t>
  </si>
  <si>
    <t>Zoning</t>
  </si>
  <si>
    <t>If no, is site currently in the process of re-zoning?</t>
  </si>
  <si>
    <t>Re-zoning</t>
  </si>
  <si>
    <t>When is the zoning issue to be resolved?</t>
  </si>
  <si>
    <t>Has locality approved site plan?</t>
  </si>
  <si>
    <t>Has locality issued building permit?</t>
  </si>
  <si>
    <t>Are all utilities presently available to the site?</t>
  </si>
  <si>
    <t>If no, which utilities need to be brought to the site?</t>
  </si>
  <si>
    <t>Who has responsibility of bringing utilities to site?</t>
  </si>
  <si>
    <t>Appliances and Amenities Provided Without Additional Charge:</t>
  </si>
  <si>
    <t>Amenity/Appliance</t>
  </si>
  <si>
    <t>Refrigerator</t>
  </si>
  <si>
    <t>Gas range</t>
  </si>
  <si>
    <t>Electric range</t>
  </si>
  <si>
    <t>Dishwasher</t>
  </si>
  <si>
    <t>Disposal</t>
  </si>
  <si>
    <t>Carpet</t>
  </si>
  <si>
    <t>Drapes/shades</t>
  </si>
  <si>
    <t>Exhaust fan</t>
  </si>
  <si>
    <t>Range hood</t>
  </si>
  <si>
    <t>Monthly Utility Allowance Calculations:</t>
  </si>
  <si>
    <t>Utilities</t>
  </si>
  <si>
    <t>Type of Utility
(gas, electric, etc.)</t>
  </si>
  <si>
    <t>Enter Allowances by Bedroom Size</t>
  </si>
  <si>
    <t>Heating</t>
  </si>
  <si>
    <t>Cooking</t>
  </si>
  <si>
    <t>Lighting, etc.</t>
  </si>
  <si>
    <t>Hot water</t>
  </si>
  <si>
    <t>Total Utility Allowance for Units:</t>
  </si>
  <si>
    <t>Source of Utility Allowance Calculation:</t>
  </si>
  <si>
    <t>SECTION IV: Acquisition Projects Only</t>
  </si>
  <si>
    <t>Building(s) are vacant:</t>
  </si>
  <si>
    <t>Does this project involve any relocation of tenants?</t>
  </si>
  <si>
    <t>Last date of occupancy mm/yy:</t>
  </si>
  <si>
    <t>Year construction was completed:</t>
  </si>
  <si>
    <t>Building(s) acquired or to be acquired from:</t>
  </si>
  <si>
    <t>Building(s) acquired or to be acquired with Buyer's basis (Federal tax credit only):</t>
  </si>
  <si>
    <t>Is this project a historic building?</t>
  </si>
  <si>
    <t>Is the project located in a historic district?</t>
  </si>
  <si>
    <t>Is a HUD approval for Transfer of Physical Assets required?</t>
  </si>
  <si>
    <t>Are building(s) previously subsidized with Federal tax credits?</t>
  </si>
  <si>
    <t>If yes, year of award</t>
  </si>
  <si>
    <t>First year of credit period</t>
  </si>
  <si>
    <t>Address(es) of building(s)</t>
  </si>
  <si>
    <t>Proposed date of acquisition by applicant</t>
  </si>
  <si>
    <t>SECTION VI: Owner/Partnership/Borrower Information</t>
  </si>
  <si>
    <t>Name of Borrower or Ownership Entity:</t>
  </si>
  <si>
    <t>SECTION VII: Nonprofit Determination</t>
  </si>
  <si>
    <t>Nonprofit name:</t>
  </si>
  <si>
    <t>E.I.N.:</t>
  </si>
  <si>
    <t>Street address:</t>
  </si>
  <si>
    <t>Contact person:</t>
  </si>
  <si>
    <t>Email:</t>
  </si>
  <si>
    <t>Exemption Type:</t>
  </si>
  <si>
    <t xml:space="preserve">Exempt purposes includes fostering of Low-Income Housing: </t>
  </si>
  <si>
    <t>Will the nonprofit hold a 51% or greater interest in the General Partner (if partnership) or in the managing member (if LLC) and receive at least 10% of the developer fee?</t>
  </si>
  <si>
    <t>SECTION VII: Nonprofit Determination (Continued)</t>
  </si>
  <si>
    <t>Describe the nonprofit's participation in the development, operation, and/or management of the project:</t>
  </si>
  <si>
    <t>SECTION VIII: Previous Participation of Applicants</t>
  </si>
  <si>
    <t>SECTION IX: Previous Participation of Management</t>
  </si>
  <si>
    <t>Developer Fee Amount</t>
  </si>
  <si>
    <t>Accountant</t>
  </si>
  <si>
    <t>Construction</t>
  </si>
  <si>
    <t>Permanent</t>
  </si>
  <si>
    <t>Construction/Permanent</t>
  </si>
  <si>
    <t>Initial Application</t>
  </si>
  <si>
    <t>Carryover Application</t>
  </si>
  <si>
    <t>Place in Service</t>
  </si>
  <si>
    <t>Final Allocation</t>
  </si>
  <si>
    <t>Rehabilitation Only with Tax Exempt Bonds</t>
  </si>
  <si>
    <t>Rehabilitation Only without Tax Exempt Bonds</t>
  </si>
  <si>
    <t>Acquisition/Rehabilitation with Tax Exempt Bonds</t>
  </si>
  <si>
    <t>Acquisition/Rehabilitation without Tax Exempt Bonds</t>
  </si>
  <si>
    <t>Rehabilitation/New Construction with Tax Exempt Bonds</t>
  </si>
  <si>
    <t>Acquisition/Rehabilitation</t>
  </si>
  <si>
    <t>542(c) Risk Sharing</t>
  </si>
  <si>
    <t>HOME - CHDO Set-Aside</t>
  </si>
  <si>
    <t>HOME - Forgivable Loan</t>
  </si>
  <si>
    <t>Housing Trust Fund</t>
  </si>
  <si>
    <t xml:space="preserve">Primero </t>
  </si>
  <si>
    <t>Primero - Supportive Housing Grant</t>
  </si>
  <si>
    <t>Preservation Revolving Loan Fund</t>
  </si>
  <si>
    <t>Ventana Fund</t>
  </si>
  <si>
    <t>I.  Required Items for all Applicants</t>
  </si>
  <si>
    <t>Tab #</t>
  </si>
  <si>
    <t>Check if Present</t>
  </si>
  <si>
    <t>1a</t>
  </si>
  <si>
    <t>1b</t>
  </si>
  <si>
    <t>Omnibus Signature Page and Certification</t>
  </si>
  <si>
    <t>1d</t>
  </si>
  <si>
    <t>1e</t>
  </si>
  <si>
    <t>1f</t>
  </si>
  <si>
    <t>1g</t>
  </si>
  <si>
    <t>1h</t>
  </si>
  <si>
    <t>1i</t>
  </si>
  <si>
    <t>Utility Allowance Documentation</t>
  </si>
  <si>
    <t>3a</t>
  </si>
  <si>
    <t>3b</t>
  </si>
  <si>
    <t>4a</t>
  </si>
  <si>
    <t>4b</t>
  </si>
  <si>
    <t>Title binder or title search showing encumbrances on property (dated not more than 3 months before Initial Application date)</t>
  </si>
  <si>
    <t>16b</t>
  </si>
  <si>
    <t>Legal Description of Site</t>
  </si>
  <si>
    <t>Aerial View or Satellite View of the Site</t>
  </si>
  <si>
    <t>Architect Certification</t>
  </si>
  <si>
    <t>FEMA floodplain map showing floodplain designation</t>
  </si>
  <si>
    <t>Additional Requirements for National Housing Trust Fund (NHTF) Loans</t>
  </si>
  <si>
    <t>NHTF Scoring Worksheet with self score (worksheet available at http://housingnm.org/developers/national-housing-trust-fund)</t>
  </si>
  <si>
    <t>If seeking points under NHTF Scoring Criterion #1, provide a map showing the applicable radius. See http://housingnm.org/renters/affordable-rental-properties and http://housingnm.org/renters/subsidized-rental-properties for income-restricted and subsidized properties (please note that these lists may not be exhaustive), and contact public housing authorities for locations of public housing properties.</t>
  </si>
  <si>
    <t>If seeking points under NHTF Scoring Criterion #11, provide a statement that (1) certifies the number of units to be set aside in a Land Use Restriction agreement for one or more of the following priority housing needs: housing for the elderly and frail elderly, housing for persons with severe mental illness, housing for persons with disabilities, housing for persons with alcohol or other addictions, housing for persons with HIV/AIDS, housing for victims of domestic violence, and/or housing for individuals or households experiencing homelessness; and (2) describes the marketing strategies, services, and design elements, if any, targeted to those priority housing needs.</t>
  </si>
  <si>
    <t>Additional Requirements for New Mexico Housing Trust Fund (NMHTF) Loans</t>
  </si>
  <si>
    <t>Exhibit A of NMHTF Notice of Funding Availability (available at http://housingnm.org/developers/nm-housing-trust-fund) with self score</t>
  </si>
  <si>
    <t>Owner</t>
  </si>
  <si>
    <t>Tenant</t>
  </si>
  <si>
    <t>Related party</t>
  </si>
  <si>
    <t>Unrelated party</t>
  </si>
  <si>
    <t>Determined with reference to Seller's basis</t>
  </si>
  <si>
    <t>Not determined with reference to Seller's basis</t>
  </si>
  <si>
    <t>No. of Units:</t>
  </si>
  <si>
    <t>Please fill out as completely as possible.  If unknown, insert TBD.  If not applicable, insert NA</t>
  </si>
  <si>
    <t>Applications must be uploaded entirely in electronic format as described below to:</t>
  </si>
  <si>
    <t>Document or Schedule Required
(Tab #s in blue have provided application materials)</t>
  </si>
  <si>
    <t>Universal Rental Development Application Attachments Checklist</t>
  </si>
  <si>
    <t xml:space="preserve">Project Narrative </t>
  </si>
  <si>
    <t>Applicant’s Certification (for review, signature covered in Omnibus)</t>
  </si>
  <si>
    <t>4c</t>
  </si>
  <si>
    <t>12a</t>
  </si>
  <si>
    <t>12b</t>
  </si>
  <si>
    <t>12c</t>
  </si>
  <si>
    <t>12d</t>
  </si>
  <si>
    <t>12e</t>
  </si>
  <si>
    <t>12f</t>
  </si>
  <si>
    <t>By:</t>
  </si>
  <si>
    <t>ACKNOWLEDGMENTS:</t>
  </si>
  <si>
    <t xml:space="preserve">STATE OF </t>
  </si>
  <si>
    <t>)</t>
  </si>
  <si>
    <t>COUNTY OF</t>
  </si>
  <si>
    <t>OMNIBUS SIGNATURE PAGE AND CERTIFICATION</t>
  </si>
  <si>
    <t>[ACKNOWLEDGMENT(S) APPEAR ON THE FOLLOWING PAGE]</t>
  </si>
  <si>
    <t>The foregoing instrument was duly acknowledged before me this ________ day of ___________________, 20___, by _____________________________________  as _______________________________  of ______________________________.</t>
  </si>
  <si>
    <t>Notary Public:</t>
  </si>
  <si>
    <t>My commission expires: ________________________________</t>
  </si>
  <si>
    <t>Attachments Checklist</t>
  </si>
  <si>
    <t>Narrative Description of Project</t>
  </si>
  <si>
    <t>Displacement / Relocation Plan</t>
  </si>
  <si>
    <t>https://housingnm.org/developers/federal-regulations/uniform-relocation-act</t>
  </si>
  <si>
    <t>Related Party Affidavit</t>
  </si>
  <si>
    <t>OR:</t>
  </si>
  <si>
    <t>Name</t>
  </si>
  <si>
    <t>Title</t>
  </si>
  <si>
    <t>Date</t>
  </si>
  <si>
    <t>The foregoing instrument was acknowledged before me this _______ day of ______________________, 20___ by _____________________________________as _________________________________ of ___________________________.</t>
  </si>
  <si>
    <t>My commission expires: _____________________________</t>
  </si>
  <si>
    <t>Applicant's Certification</t>
  </si>
  <si>
    <t xml:space="preserve">    </t>
  </si>
  <si>
    <t>ACKNOWLEDGMENT:</t>
  </si>
  <si>
    <t>Architect's Certification</t>
  </si>
  <si>
    <t>Architect Name</t>
  </si>
  <si>
    <t>Architect Signature</t>
  </si>
  <si>
    <t>(SEAL)</t>
  </si>
  <si>
    <t>WAIVER REQUEST PROCEDURE FOR DESIGN REQUIREMENTS</t>
  </si>
  <si>
    <t xml:space="preserve">Waiver Requests occurring after the submission of an application are considered changes to the Project.  A $500 fee payment is required with each Waiver Request presented following an application submission. </t>
  </si>
  <si>
    <t>Project Architect Name and Company:</t>
  </si>
  <si>
    <t>Waiver(s) is requested as follows:</t>
  </si>
  <si>
    <t>(Please number each request consecutively and provide the compelling reason(s) or circumstance(s) for requesting the waiver.  Use additional pages as needed and include any relevant backup for the request).</t>
  </si>
  <si>
    <t>Owner Signature</t>
  </si>
  <si>
    <t>Market Study Certification of Qualified Professional</t>
  </si>
  <si>
    <t>Market Analyst Company</t>
  </si>
  <si>
    <t>Market Analyst Company Representative Signature</t>
  </si>
  <si>
    <t>New Mexico Certification #   (Exp.)</t>
  </si>
  <si>
    <t>Capital Needs Assessment Certification of Qualified Professional</t>
  </si>
  <si>
    <t>Name of Applicant:</t>
  </si>
  <si>
    <t>Name of Project:</t>
  </si>
  <si>
    <t>Address of Project:</t>
  </si>
  <si>
    <t>Qualified Professional Company</t>
  </si>
  <si>
    <t>Qualified Professional Company Representative Signature</t>
  </si>
  <si>
    <t>Printed Name</t>
  </si>
  <si>
    <t>This certification is to be placed at the front of and is hereby incorporated into the Capital Needs Assessment presented herewith.</t>
  </si>
  <si>
    <t>LIHTC Project Selection Criteria</t>
  </si>
  <si>
    <t xml:space="preserve">3) More than 20 years have elapsed since issuance of certificates of occupancy or the </t>
  </si>
  <si>
    <t>Units were Placed In Service and/or it has been 20 years since the Project's prior</t>
  </si>
  <si>
    <t>rehabilitation utilizing tax credits as a source of funding was finished and those Units were</t>
  </si>
  <si>
    <t>Project Owner(s)</t>
  </si>
  <si>
    <t xml:space="preserve"> and</t>
  </si>
  <si>
    <t>Trustee</t>
  </si>
  <si>
    <t>Construction Lender Counsel</t>
  </si>
  <si>
    <t>Title/Escrow</t>
  </si>
  <si>
    <t>Entity Name</t>
  </si>
  <si>
    <t>Entity Address</t>
  </si>
  <si>
    <t>Entity City</t>
  </si>
  <si>
    <t>Entity State</t>
  </si>
  <si>
    <t>Entity Zip Code</t>
  </si>
  <si>
    <t>Permanent Lender Attorney</t>
  </si>
  <si>
    <t>Role in Owner/Borrower</t>
  </si>
  <si>
    <t>% Ownership</t>
  </si>
  <si>
    <t>Chief Executive Officer/Mayor of Local Jurisdiction</t>
  </si>
  <si>
    <t>(Attach additional sheet(s) if necessary)</t>
  </si>
  <si>
    <t>Supportive Services free to residents?</t>
  </si>
  <si>
    <t>List below, by address, the date the builidng was placed in service, the date the building was or is to be acquired, and the number of years between the date the building was placed in service and date of acquisition. Attach separate sheet(s) with additional information if necessary.</t>
  </si>
  <si>
    <t>Owner/
Tenant</t>
  </si>
  <si>
    <t>Washer/Dryer Hookups</t>
  </si>
  <si>
    <t>Role in Project:</t>
  </si>
  <si>
    <t>Name of signer:</t>
  </si>
  <si>
    <t>Title of signer:</t>
  </si>
  <si>
    <t>Project Name</t>
  </si>
  <si>
    <t>Type(s) of Financing</t>
  </si>
  <si>
    <t>Most recent Compliance Audit</t>
  </si>
  <si>
    <t>Most recent Physical Inspection</t>
  </si>
  <si>
    <t>Agency:</t>
  </si>
  <si>
    <t>Rating:</t>
  </si>
  <si>
    <t>Name of Signer</t>
  </si>
  <si>
    <t xml:space="preserve">Date: </t>
  </si>
  <si>
    <t>3rd Loan or Grant</t>
  </si>
  <si>
    <t>4th Loan or Grant</t>
  </si>
  <si>
    <t>5th Loan or Grant</t>
  </si>
  <si>
    <t>6th Loan or Grant</t>
  </si>
  <si>
    <t>7th Loan or Grant</t>
  </si>
  <si>
    <t>2nd Other Equity Provider</t>
  </si>
  <si>
    <t>First Other Equity Provider</t>
  </si>
  <si>
    <t>Other Contact</t>
  </si>
  <si>
    <t>On page 5, provide the name of the smallest local political jurisdiction in which the project will be located and include the name and address of the chief executive officer of the political jurisdiction.</t>
  </si>
  <si>
    <t>Project Location:</t>
  </si>
  <si>
    <t>Project:</t>
  </si>
  <si>
    <t>Application Instructions</t>
  </si>
  <si>
    <t>Signature</t>
  </si>
  <si>
    <t>Post Award</t>
  </si>
  <si>
    <t>Additional Requirements for HOME Investment Partnership Program Loans</t>
  </si>
  <si>
    <t>A HUD environmental review must be completed when applying for HOME. The project must be determined to be in compliance with HUD Environmental Review 24 CFR part 58 before site control and/or execution of loan documents. If applying for HOME along with National Housing Trust Fund the project must be in compliance with both HUD Environmental Provisions 24 CFR Part 93.301(f)(1) and (2) and HUD Environmental Review 24 CFR Part 58.</t>
  </si>
  <si>
    <t>Relocation requirements (rehab only): tenant signed copies of the General Information Notice (GIN); a copy of the rent roll for the month the GIN was issued; and a Relocation Plan in accordance with the Uniform Relocation Act (URA).</t>
  </si>
  <si>
    <t>A HUD environmental review must be completed when applying for NHTF. If applying for NHTF alone the project must be incompliance with HUD Environmental Provisions 24 CFR Part 93.301(f)(1) and (2) before construction completion. If applying for NHTF and other federal funding the project must be incompliance with HUD Environmental Provisions 24 CFR Part 93.301(f)(1) and (2) and HUD Environmental Review 24 CFR part 58 before site control and/or execution of loan documents.</t>
  </si>
  <si>
    <t>2023 MFA UNIVERSAL RENTAL DEVELOPMENT APPLICATION</t>
  </si>
  <si>
    <t>Type of Facility</t>
  </si>
  <si>
    <t>https://mfa.internal.housingnm.org/SFT_HD/</t>
  </si>
  <si>
    <t>*If compliance issue has been resolved, please provide a letter with an explanation of the compliance issue and the steps taken to resolve the issue. If compliance issue is outstanding, please provide a letter with an explanation of the compliance issue and a plan of action to resolve the compliance issue.</t>
  </si>
  <si>
    <t>Low-income Units</t>
  </si>
  <si>
    <t>2BR</t>
  </si>
  <si>
    <t>4-BR</t>
  </si>
  <si>
    <t>Water/Sewer/Trash</t>
  </si>
  <si>
    <t>Service Charge-Gas</t>
  </si>
  <si>
    <t>Service Charge-Elec</t>
  </si>
  <si>
    <t>0-BR</t>
  </si>
  <si>
    <t>Developer - Company Name</t>
  </si>
  <si>
    <t>Attached hereto is a list of all related party relationships, including the nature of the relations, between and among the Developer and the Project Owner, General Partner, consultant(s), builder, property management agent, architect, attorney and/or accountant;</t>
  </si>
  <si>
    <t>No related party relationships exist between or among the property management agent and the Developer, Project Owner, General Partner, consultant(s), builder, architect, attorney and/or accountant;</t>
  </si>
  <si>
    <t>Attached hereto is a list of all related party relationships, including the nature of the relations, between and among the property management agent and the Developer, Project Owner, General Partner, consultant(s), builder, architect, attorney and/or accountant;</t>
  </si>
  <si>
    <t>Property Management Agent - Company Name</t>
  </si>
  <si>
    <t>No related party relationships exist between or among the Developer and the Project Owner, General Partner, consultant(s), builder, property management agent, architect, attorney and/or accountant;</t>
  </si>
  <si>
    <t>Related Party Affidavit - Due at 50% Construction Completion</t>
  </si>
  <si>
    <t>No related party relationships exist between or among the architect and the Developer, Project Owner, General Partner, consultant(s), builder, property management agent, attorney and/or accountant;</t>
  </si>
  <si>
    <t>Attached hereto is a list of all related party relationships, including the nature of the relations, between and among the architect and the Developer, Project Owner, General Partner, consultant(s), builder, property management agent, attorney and/or accountant;</t>
  </si>
  <si>
    <t>No related party relationships exist between or among the attorney and the Developer, Project Owner, General Partner, consultant(s), builder, property management agent, architect and/or accountant;</t>
  </si>
  <si>
    <t>Attached hereto is a list of all related party relationships, including the nature of the relations, between and among the attorney and the Developer, Project Owner, General Partner, consultant(s), builder, property management agent, architect and/or accountant;</t>
  </si>
  <si>
    <t>Attorney- Company Name</t>
  </si>
  <si>
    <t>Architect - Company Name</t>
  </si>
  <si>
    <t>No related party relationships exist between or among the accountant and the Developer, Project Owner, General Partner, consultant(s), builder, property management agent, architect, and/or attorney;</t>
  </si>
  <si>
    <t>Attached hereto is a list of all related party relationships, including the nature of the relations, between and among the accountant and the Developer, Project Owner, General Partner, consultant(s), builder, property management agent, architect, and/or attorney;</t>
  </si>
  <si>
    <t>Accountant- Company Name</t>
  </si>
  <si>
    <t>Builder - Company Name</t>
  </si>
  <si>
    <t>No related party relationships exist between or among the builder and the Developer, Project Owner, General Partner, consultant(s), property management agent, architect, attorney and/or accountant;</t>
  </si>
  <si>
    <t>Attached hereto is a list of all related party relationships, including the nature of the relations, between and among the builder and the Developer, Project Owner, General Partner, consultant(s), property management agent, architect, attorney and/or accountant;</t>
  </si>
  <si>
    <t>2024 MFA UNIVERSAL RENTAL DEVELOPMENT APPLICATION</t>
  </si>
  <si>
    <t>Additional Requirements for New Mexico Preservation Loan fund (NMPLF) Rehabilitation Initiative Loans (NOT pairable with LIHTC)</t>
  </si>
  <si>
    <t>NMPLF Application Exhibit B (available at https://housingnm.org/developers/rental/new-mexico-preservation-loan-fund)</t>
  </si>
  <si>
    <t>Copy(ies) of all recorded and/or non-recorded documents detailing existing property affordability and rent restrictions</t>
  </si>
  <si>
    <t>[Include in Narrative required at tab 1d.] Preservation narrative describing challenges the property faces (physical deterioration? High vacancy? etc.), efforts thus far undertaken to overcome these challenges (good-faith efforts to maintain the property, etc.), and a description of how NMPLF Rehabilitation Initiative funding could further assist in addressing these issues.</t>
  </si>
  <si>
    <t>Compliance Affidavit - Shareholder with interest of 25% or more</t>
  </si>
  <si>
    <t>Select role from drop down box in cell below:</t>
  </si>
  <si>
    <t>Attached hereto is a list of all material compliance defaults with respect to Principal, its related entities or affiliates, or any Project, together with an explanation of corrective action being taken to resolve such defaults or findings.</t>
  </si>
  <si>
    <t>Neither Principal, its related entities and affiliates, nor any Project listed on the attached complete schedule of experience of Principal and its related entities and affiliates is in default with respect to any material compliance matter with respect to any Project.</t>
  </si>
  <si>
    <t>Developer Resume</t>
  </si>
  <si>
    <t>General Partner Resume</t>
  </si>
  <si>
    <t>Contractor Resume</t>
  </si>
  <si>
    <t>Architect Resume</t>
  </si>
  <si>
    <t>Consultant Resume</t>
  </si>
  <si>
    <t>List overall RENT &amp; INCOME restrictions (including Units to be requested as Employee Units after PIS)</t>
  </si>
  <si>
    <t>Market rate units (If employee unit here, Applicable fraction will be reduced.  Include them above.)</t>
  </si>
  <si>
    <t>Designated Rent &amp; Income Limit at:</t>
  </si>
  <si>
    <t>Buildings and Units</t>
  </si>
  <si>
    <t>Compliance Affidavit - General Partner</t>
  </si>
  <si>
    <t>Compliance Affidavit - Member</t>
  </si>
  <si>
    <t>Compliance Affidavit - Corporation Officer</t>
  </si>
  <si>
    <t>The foregoing instrument was acknowledged before me this _______ day of ______________________, 20___ by _____________________________________as _________________________________ of ___________________________  as ____________________________________ of ____________________________________ as ___________________________ of ________________________________________, a ______________________________.</t>
  </si>
  <si>
    <t>Project Address</t>
  </si>
  <si>
    <t>Status of Project</t>
  </si>
  <si>
    <t>List any Co-Developers or Consultants</t>
  </si>
  <si>
    <t>Predevelopment</t>
  </si>
  <si>
    <t>Under construction</t>
  </si>
  <si>
    <t>If "Yes" attach</t>
  </si>
  <si>
    <t>Complete</t>
  </si>
  <si>
    <t>expanation</t>
  </si>
  <si>
    <t>Stabilized</t>
  </si>
  <si>
    <t>Executive Staff</t>
  </si>
  <si>
    <t>Board Member</t>
  </si>
  <si>
    <t>Commissioner</t>
  </si>
  <si>
    <t>General Partner</t>
  </si>
  <si>
    <t>Developer</t>
  </si>
  <si>
    <t>NM Preservation  Loan Fund (NMPLF)**</t>
  </si>
  <si>
    <t>** With the exception of the Housing Authority Initiative and Bridge Initiative, LIHTC resyndications are not eligible.</t>
  </si>
  <si>
    <t>NMPLF Application Exhibit A (available at https://housingnm.org/developers/rental/new-mexico-preservation-loan-fund) with self score</t>
  </si>
  <si>
    <t>9a</t>
  </si>
  <si>
    <t>9b</t>
  </si>
  <si>
    <t>9c</t>
  </si>
  <si>
    <t>Veteran Preference Form*</t>
  </si>
  <si>
    <t>certify that</t>
  </si>
  <si>
    <t xml:space="preserve">Check the appropriate box: </t>
  </si>
  <si>
    <t>Yes, the project’s resident selection criteria will contain a preference for active duty, Honorably Discharged, or retired US military Veterans.</t>
  </si>
  <si>
    <t>No, a veteran preference will not be offered. (Only applicable for 9% applications)</t>
  </si>
  <si>
    <t>*Required for 4% Threshold</t>
  </si>
  <si>
    <t>the armed forces of the United States.</t>
  </si>
  <si>
    <t xml:space="preserve"> will include a preference for Veterans that have served in </t>
  </si>
  <si>
    <t>10i</t>
  </si>
  <si>
    <t>10h</t>
  </si>
  <si>
    <t>10g</t>
  </si>
  <si>
    <t>10a</t>
  </si>
  <si>
    <t>10b</t>
  </si>
  <si>
    <t>10c</t>
  </si>
  <si>
    <t>10d</t>
  </si>
  <si>
    <t>10e</t>
  </si>
  <si>
    <t>10f</t>
  </si>
  <si>
    <t>Is this the first phase of a multi-phased Project?</t>
  </si>
  <si>
    <t>If yes, please include a description of the additional phase(s) in the Narrative, including how many buildings are to be built in each phase and when each phase is to be completed.</t>
  </si>
  <si>
    <t>For all funding sources, description of affordability period length and expiration date (first year claimed credits, if applicable, and documentation describing affordability period length)</t>
  </si>
  <si>
    <t>Description of property age (documentation of placed-in-service date, if applicable, or date of occupancy) and completion date of any moderate-substantial rehabilitation to the property</t>
  </si>
  <si>
    <t>Required for Application</t>
  </si>
  <si>
    <t>Enter Units and Buildings</t>
  </si>
  <si>
    <t>New Construction Low income</t>
  </si>
  <si>
    <t>Rehab Construction Low income</t>
  </si>
  <si>
    <t>Market Units</t>
  </si>
  <si>
    <t>Common Area</t>
  </si>
  <si>
    <t>Commercial Space</t>
  </si>
  <si>
    <t xml:space="preserve">Enter Square Feet </t>
  </si>
  <si>
    <t>Total number of floors</t>
  </si>
  <si>
    <t>13a</t>
  </si>
  <si>
    <t>13b</t>
  </si>
  <si>
    <t>9d</t>
  </si>
  <si>
    <t>15c</t>
  </si>
  <si>
    <t>16a</t>
  </si>
  <si>
    <t>Capital Needs Assessment (if applicable, with Certification of Qualified Professional included) - Upload in separate PDF file</t>
  </si>
  <si>
    <t>On-site Supportive Services provided?</t>
  </si>
  <si>
    <t>Name of Party</t>
  </si>
  <si>
    <t>Role/Title</t>
  </si>
  <si>
    <t>No person or entity listed above, or any Project listed on the attached complete schedule of experience of Principal and its related entities and affiliates is in default with respect to any material compliance matter with respect to any Project.</t>
  </si>
  <si>
    <t>Attached hereto is a list of all material compliance defaults with respect to any person or entity listed above or any Project, together with an explanation of corrective action being taken to resolve such defaults or findings.</t>
  </si>
  <si>
    <t>Name and Title</t>
  </si>
  <si>
    <t>Compliance Certification</t>
  </si>
  <si>
    <r>
      <t xml:space="preserve">Displacement and Relocation Plan </t>
    </r>
    <r>
      <rPr>
        <i/>
        <sz val="10"/>
        <color theme="1"/>
        <rFont val="Lato"/>
        <family val="2"/>
      </rPr>
      <t>(if applicable)</t>
    </r>
  </si>
  <si>
    <r>
      <t xml:space="preserve">Organizational Chart(s) for Proposed Project Owner </t>
    </r>
    <r>
      <rPr>
        <b/>
        <sz val="10"/>
        <rFont val="Lato"/>
        <family val="2"/>
      </rPr>
      <t>and any other related party interests among the Development Team</t>
    </r>
  </si>
  <si>
    <r>
      <t xml:space="preserve">Financial statements for </t>
    </r>
    <r>
      <rPr>
        <b/>
        <i/>
        <sz val="10"/>
        <color theme="1"/>
        <rFont val="Lato"/>
        <family val="2"/>
      </rPr>
      <t>all</t>
    </r>
    <r>
      <rPr>
        <b/>
        <sz val="10"/>
        <color theme="1"/>
        <rFont val="Lato"/>
        <family val="2"/>
      </rPr>
      <t xml:space="preserve"> </t>
    </r>
    <r>
      <rPr>
        <sz val="10"/>
        <color theme="1"/>
        <rFont val="Lato"/>
        <family val="2"/>
      </rPr>
      <t xml:space="preserve">general partner(s)/managing member(s): CPA-reviewed or audited financial statements for the most recent </t>
    </r>
    <r>
      <rPr>
        <b/>
        <i/>
        <sz val="10"/>
        <color theme="1"/>
        <rFont val="Lato"/>
        <family val="2"/>
      </rPr>
      <t>two</t>
    </r>
    <r>
      <rPr>
        <sz val="10"/>
        <color theme="1"/>
        <rFont val="Lato"/>
        <family val="2"/>
      </rPr>
      <t xml:space="preserve"> fiscal years, AND current YTD financial statements dated within three months of application. For any such statements that are already provided in a previous Tab, you may provide a note referring to the relevant Tab. </t>
    </r>
  </si>
  <si>
    <r>
      <t xml:space="preserve">Financial statements for guarantor(s): If loan funds are to be used during construction, guarantor(s) are required and must provide CPA-reviewed or audited financial statements for the previous </t>
    </r>
    <r>
      <rPr>
        <b/>
        <i/>
        <sz val="10"/>
        <color theme="1"/>
        <rFont val="Lato"/>
        <family val="2"/>
      </rPr>
      <t>two</t>
    </r>
    <r>
      <rPr>
        <sz val="10"/>
        <color theme="1"/>
        <rFont val="Lato"/>
        <family val="2"/>
      </rPr>
      <t xml:space="preserve"> fiscal years, AND current YTD financial statements dated within three months of application. For individual guarantor(s), provide federal tax returns with all schedules, attachments, and K-1s for the previous two years, AND personal financial statement on HUD form 92417 (include all contingent liabilities), signed and dated within three months of application. For any such statements that are already provided in a previous Tab, you may provide a note referring to the relevant Tab.</t>
    </r>
  </si>
  <si>
    <r>
      <t>For rehab projects only:</t>
    </r>
    <r>
      <rPr>
        <sz val="10"/>
        <color theme="1"/>
        <rFont val="Lato"/>
        <family val="2"/>
      </rPr>
      <t xml:space="preserve"> CPA-reviewed or audited financial statements for the project for the most recent </t>
    </r>
    <r>
      <rPr>
        <b/>
        <i/>
        <sz val="10"/>
        <color theme="1"/>
        <rFont val="Lato"/>
        <family val="2"/>
      </rPr>
      <t>two</t>
    </r>
    <r>
      <rPr>
        <sz val="10"/>
        <color theme="1"/>
        <rFont val="Lato"/>
        <family val="2"/>
      </rPr>
      <t xml:space="preserve"> fiscal years, AND current YTD financial statements dated within three months of application.</t>
    </r>
  </si>
  <si>
    <t>CHDO application, if applying for CHDO funding.</t>
  </si>
  <si>
    <r>
      <t>Applicant</t>
    </r>
    <r>
      <rPr>
        <b/>
        <vertAlign val="superscript"/>
        <sz val="11"/>
        <color theme="0"/>
        <rFont val="Lato"/>
        <family val="2"/>
      </rPr>
      <t>1</t>
    </r>
    <r>
      <rPr>
        <b/>
        <sz val="11"/>
        <color theme="0"/>
        <rFont val="Lato"/>
        <family val="2"/>
      </rPr>
      <t xml:space="preserve">
Main contact</t>
    </r>
  </si>
  <si>
    <r>
      <t>Developer</t>
    </r>
    <r>
      <rPr>
        <b/>
        <vertAlign val="superscript"/>
        <sz val="11"/>
        <color theme="0"/>
        <rFont val="Lato"/>
        <family val="2"/>
      </rPr>
      <t>1</t>
    </r>
    <r>
      <rPr>
        <b/>
        <sz val="11"/>
        <color theme="0"/>
        <rFont val="Lato"/>
        <family val="2"/>
      </rPr>
      <t xml:space="preserve"> 
(if different from Applicant)
or Secondary Contact</t>
    </r>
  </si>
  <si>
    <r>
      <t>Participating Non-Profit</t>
    </r>
    <r>
      <rPr>
        <b/>
        <vertAlign val="superscript"/>
        <sz val="11"/>
        <color theme="0"/>
        <rFont val="Lato"/>
        <family val="2"/>
      </rPr>
      <t>1</t>
    </r>
    <r>
      <rPr>
        <b/>
        <sz val="11"/>
        <color theme="0"/>
        <rFont val="Lato"/>
        <family val="2"/>
      </rPr>
      <t xml:space="preserve">
(Tertiary Contact)</t>
    </r>
  </si>
  <si>
    <r>
      <t>Ownership Entity/Borrower</t>
    </r>
    <r>
      <rPr>
        <b/>
        <vertAlign val="superscript"/>
        <sz val="11"/>
        <color theme="0"/>
        <rFont val="Lato"/>
        <family val="2"/>
      </rPr>
      <t>1</t>
    </r>
  </si>
  <si>
    <r>
      <t>General Partner</t>
    </r>
    <r>
      <rPr>
        <b/>
        <vertAlign val="superscript"/>
        <sz val="11"/>
        <color theme="0"/>
        <rFont val="Lato"/>
        <family val="2"/>
      </rPr>
      <t>1</t>
    </r>
    <r>
      <rPr>
        <b/>
        <sz val="11"/>
        <color theme="0"/>
        <rFont val="Lato"/>
        <family val="2"/>
      </rPr>
      <t>/
Managing Member</t>
    </r>
    <r>
      <rPr>
        <b/>
        <vertAlign val="superscript"/>
        <sz val="11"/>
        <color theme="0"/>
        <rFont val="Lato"/>
        <family val="2"/>
      </rPr>
      <t>1</t>
    </r>
    <r>
      <rPr>
        <b/>
        <sz val="11"/>
        <color theme="0"/>
        <rFont val="Lato"/>
        <family val="2"/>
      </rPr>
      <t xml:space="preserve">
of Ownership Entity/Borrower</t>
    </r>
  </si>
  <si>
    <r>
      <t>Identity of Interest</t>
    </r>
    <r>
      <rPr>
        <vertAlign val="superscript"/>
        <sz val="11"/>
        <color theme="1"/>
        <rFont val="Lato"/>
        <family val="2"/>
      </rPr>
      <t>2</t>
    </r>
  </si>
  <si>
    <r>
      <t>Co-GP/Co-MM/</t>
    </r>
    <r>
      <rPr>
        <b/>
        <vertAlign val="superscript"/>
        <sz val="11"/>
        <color theme="0"/>
        <rFont val="Lato"/>
        <family val="2"/>
      </rPr>
      <t xml:space="preserve">
</t>
    </r>
    <r>
      <rPr>
        <b/>
        <sz val="11"/>
        <color theme="0"/>
        <rFont val="Lato"/>
        <family val="2"/>
      </rPr>
      <t>additonal entity with interest in
Ownership Entity/Borrower</t>
    </r>
    <r>
      <rPr>
        <b/>
        <vertAlign val="superscript"/>
        <sz val="11"/>
        <color theme="0"/>
        <rFont val="Lato"/>
        <family val="2"/>
      </rPr>
      <t>1</t>
    </r>
  </si>
  <si>
    <r>
      <t>Additional Entity</t>
    </r>
    <r>
      <rPr>
        <b/>
        <vertAlign val="superscript"/>
        <sz val="11"/>
        <color theme="0"/>
        <rFont val="Lato"/>
        <family val="2"/>
      </rPr>
      <t>1</t>
    </r>
    <r>
      <rPr>
        <b/>
        <sz val="11"/>
        <color theme="0"/>
        <rFont val="Lato"/>
        <family val="2"/>
      </rPr>
      <t xml:space="preserve">
 with interest in
 Ownership Entity/Borrower</t>
    </r>
  </si>
  <si>
    <r>
      <t xml:space="preserve"> General Contractor</t>
    </r>
    <r>
      <rPr>
        <b/>
        <vertAlign val="superscript"/>
        <sz val="11"/>
        <color theme="0"/>
        <rFont val="Lato"/>
        <family val="2"/>
      </rPr>
      <t>1</t>
    </r>
  </si>
  <si>
    <r>
      <t>Management Agent</t>
    </r>
    <r>
      <rPr>
        <b/>
        <vertAlign val="superscript"/>
        <sz val="11"/>
        <color theme="0"/>
        <rFont val="Lato"/>
        <family val="2"/>
      </rPr>
      <t>1</t>
    </r>
  </si>
  <si>
    <r>
      <t>Consultant</t>
    </r>
    <r>
      <rPr>
        <b/>
        <vertAlign val="superscript"/>
        <sz val="11"/>
        <color theme="0"/>
        <rFont val="Lato"/>
        <family val="2"/>
      </rPr>
      <t>1</t>
    </r>
    <r>
      <rPr>
        <b/>
        <sz val="11"/>
        <color theme="0"/>
        <rFont val="Lato"/>
        <family val="2"/>
      </rPr>
      <t xml:space="preserve"> (Specify)</t>
    </r>
  </si>
  <si>
    <r>
      <t>Architect</t>
    </r>
    <r>
      <rPr>
        <b/>
        <vertAlign val="superscript"/>
        <sz val="11"/>
        <color theme="0"/>
        <rFont val="Lato"/>
        <family val="2"/>
      </rPr>
      <t>1</t>
    </r>
  </si>
  <si>
    <r>
      <rPr>
        <b/>
        <i/>
        <vertAlign val="superscript"/>
        <sz val="11"/>
        <color rgb="FFB54325"/>
        <rFont val="Lato"/>
        <family val="2"/>
      </rPr>
      <t>1</t>
    </r>
    <r>
      <rPr>
        <b/>
        <i/>
        <sz val="11"/>
        <color rgb="FFB54325"/>
        <rFont val="Lato"/>
        <family val="2"/>
      </rPr>
      <t xml:space="preserve"> Each member of the development team must submit a resume which lists qualifications of the firm and contact person.</t>
    </r>
  </si>
  <si>
    <r>
      <rPr>
        <b/>
        <i/>
        <vertAlign val="superscript"/>
        <sz val="11"/>
        <color rgb="FFB54325"/>
        <rFont val="Lato"/>
        <family val="2"/>
      </rPr>
      <t>2</t>
    </r>
    <r>
      <rPr>
        <b/>
        <i/>
        <sz val="11"/>
        <color rgb="FFB54325"/>
        <rFont val="Lato"/>
        <family val="2"/>
      </rPr>
      <t xml:space="preserve"> If the member of the development team has any direct or indirect, financial or other interest in any other member of the development team, or any of the parties</t>
    </r>
  </si>
  <si>
    <r>
      <t>1) At least 51% of total Units are rehabilitation units,</t>
    </r>
    <r>
      <rPr>
        <b/>
        <sz val="11"/>
        <color theme="1"/>
        <rFont val="Lato"/>
        <family val="2"/>
      </rPr>
      <t xml:space="preserve"> </t>
    </r>
  </si>
  <si>
    <t>State &amp; Federal Credits</t>
  </si>
  <si>
    <t>30 years</t>
  </si>
  <si>
    <t>35 years</t>
  </si>
  <si>
    <t>Permanent Affordability</t>
  </si>
  <si>
    <t>Other (explain in the cell below)</t>
  </si>
  <si>
    <r>
      <t>On page 5, if Partnership, list all limited partners with a 25% or greater interest and all general partners; or if corporation/LLC, stockholders with a 10% or greater interest and all officers. Indicate "Title" i.e individual, Gen. Partner, Ltd Partner, Pres., Secy., Treas., Stockholder, etc. as appropriate. Use  "Other Contact" on page 7, if needed, to list all officers. (</t>
    </r>
    <r>
      <rPr>
        <b/>
        <sz val="9"/>
        <color theme="1"/>
        <rFont val="Lato"/>
        <family val="2"/>
      </rPr>
      <t>Federal Tax Identification Numbers are Required)</t>
    </r>
  </si>
  <si>
    <r>
      <t xml:space="preserve">Gross square feet in buildings w/rental - </t>
    </r>
    <r>
      <rPr>
        <b/>
        <u/>
        <sz val="10"/>
        <color theme="1"/>
        <rFont val="Lato"/>
        <family val="2"/>
      </rPr>
      <t>New Construction</t>
    </r>
  </si>
  <si>
    <r>
      <t xml:space="preserve">Gross square feet in buildings w/rental - </t>
    </r>
    <r>
      <rPr>
        <b/>
        <u/>
        <sz val="10"/>
        <color theme="1"/>
        <rFont val="Lato"/>
        <family val="2"/>
      </rPr>
      <t>Rehab/Adaptive Reuse</t>
    </r>
  </si>
  <si>
    <r>
      <t>Buildings without</t>
    </r>
    <r>
      <rPr>
        <b/>
        <sz val="10"/>
        <color theme="1"/>
        <rFont val="Lato"/>
        <family val="2"/>
      </rPr>
      <t xml:space="preserve"> R</t>
    </r>
    <r>
      <rPr>
        <b/>
        <u/>
        <sz val="10"/>
        <color theme="1"/>
        <rFont val="Lato"/>
        <family val="2"/>
      </rPr>
      <t>ental Units</t>
    </r>
  </si>
  <si>
    <r>
      <t>SECTION I: Application Type</t>
    </r>
    <r>
      <rPr>
        <sz val="11"/>
        <color theme="1"/>
        <rFont val="Lato"/>
        <family val="2"/>
      </rPr>
      <t xml:space="preserve"> </t>
    </r>
  </si>
  <si>
    <t xml:space="preserve">List all Principals, related entities, Affiliates, officers, and all shareholders with greater than 25% interest covered by this certification below: </t>
  </si>
  <si>
    <r>
      <t>On behalf of ____________________________________</t>
    </r>
    <r>
      <rPr>
        <sz val="12"/>
        <color rgb="FF0070C0"/>
        <rFont val="Lato"/>
        <family val="2"/>
      </rPr>
      <t xml:space="preserve"> </t>
    </r>
    <r>
      <rPr>
        <sz val="12"/>
        <color rgb="FF000000"/>
        <rFont val="Lato"/>
        <family val="2"/>
      </rPr>
      <t xml:space="preserve">("Applicant"), the person(s) below so certify: </t>
    </r>
  </si>
  <si>
    <t>Related Party Affidavits</t>
  </si>
  <si>
    <t>*for Hybrid 9%/4% Projects</t>
  </si>
  <si>
    <t>Owner - Company Name</t>
  </si>
  <si>
    <t>Attached hereto is a list of all related party relationships, including the nature of the relations, between and among the Project Owner and the Developer, General Partner, consultant(s), builder, property management agent, architect, attorney and/or accountant;</t>
  </si>
  <si>
    <t>No related party relationships exist between or among the Project Owner and the Developer, General Partner, consultant(s), builder, property management agent, architect, attorney and/or accountant;</t>
  </si>
  <si>
    <t>No related party relationships exist between or among the Consultant and the Project Owner, Developer, General Partner, builder, property management agent, architect, attorney and/or accountant;</t>
  </si>
  <si>
    <t>Attached hereto is a list of all related party relationships, including the nature of the relations, between and among the Consultant and the Project Owner, Developer, General Partner, builder, property management agent, architect, attorney and/or accountant;</t>
  </si>
  <si>
    <t>Consultant - Company Name</t>
  </si>
  <si>
    <t>Air Conditioning</t>
  </si>
  <si>
    <t>If yes, please describe the proposed relocation assistance attach a copy of the relocation plan at Tab 1e:</t>
  </si>
  <si>
    <r>
      <t>I have examined the drawings and specifications dated _________________ prepared by [</t>
    </r>
    <r>
      <rPr>
        <sz val="11"/>
        <color rgb="FFB54325"/>
        <rFont val="Lato"/>
        <family val="2"/>
      </rPr>
      <t>Architect</t>
    </r>
    <r>
      <rPr>
        <sz val="11"/>
        <color theme="1"/>
        <rFont val="Lato"/>
        <family val="2"/>
      </rPr>
      <t>] and related to the development known as [</t>
    </r>
    <r>
      <rPr>
        <sz val="11"/>
        <color rgb="FFB54325"/>
        <rFont val="Lato"/>
        <family val="2"/>
      </rPr>
      <t>Project name</t>
    </r>
    <r>
      <rPr>
        <sz val="11"/>
        <color theme="1"/>
        <rFont val="Lato"/>
        <family val="2"/>
      </rPr>
      <t>] located in [</t>
    </r>
    <r>
      <rPr>
        <sz val="11"/>
        <color rgb="FFB54325"/>
        <rFont val="Lato"/>
        <family val="2"/>
      </rPr>
      <t>Location</t>
    </r>
    <r>
      <rPr>
        <sz val="11"/>
        <color theme="1"/>
        <rFont val="Lato"/>
        <family val="2"/>
      </rPr>
      <t>], NM.</t>
    </r>
  </si>
  <si>
    <t>Placed In Service ("the 20-year requirement").</t>
  </si>
  <si>
    <t>requirements must be met as a threshold before considering the age of the property:</t>
  </si>
  <si>
    <t>Evidence of Site Control (e.g., deed, purchase and sale contract or option to purchase contract with all extensions)</t>
  </si>
  <si>
    <r>
      <t xml:space="preserve">Design Requirement Waiver Request </t>
    </r>
    <r>
      <rPr>
        <i/>
        <sz val="10"/>
        <color theme="1"/>
        <rFont val="Lato"/>
        <family val="2"/>
      </rPr>
      <t>(if applicable)</t>
    </r>
  </si>
  <si>
    <t>Management Agent Resume (not required until 50% Construction Completion)</t>
  </si>
  <si>
    <t>Financing Commitments</t>
  </si>
  <si>
    <t>2025 HOUSING NEW MEXICO/MFA UNIVERSAL RENTAL DEVELOPMENT APPLICATION</t>
  </si>
  <si>
    <t>2025 HOUSING NEW MEXICO/MFA UNIVERSAL RENTAL DEVELOPMENT  APPLICATION</t>
  </si>
  <si>
    <t>Utility Company Estimate</t>
  </si>
  <si>
    <t>HUD Utility Schedule Model</t>
  </si>
  <si>
    <t>Energy Consumption Model</t>
  </si>
  <si>
    <t>HUD-Assisted Building (Project Based)</t>
  </si>
  <si>
    <t>Local PHA (if no HOME or NHTF units)</t>
  </si>
  <si>
    <t xml:space="preserve">Note: Documentation to support Utility Allowance claims from source identified above must be submitted with this application. Failure to do so will result in the application being deemed incomplete. Note limitation on local PHA allowances. </t>
  </si>
  <si>
    <t>USDA/RD Assisted Buildings (Project Based)</t>
  </si>
  <si>
    <t>Must include cost if used</t>
  </si>
  <si>
    <t>City Council Chairperson
(for Loan verification)</t>
  </si>
  <si>
    <r>
      <t>I undersigned, a recognized firm of independent market analysts knowledgeable and experience in the development of affordable rental properties, completed this Market Study of [</t>
    </r>
    <r>
      <rPr>
        <b/>
        <sz val="11"/>
        <color rgb="FFB54325"/>
        <rFont val="Lato"/>
        <family val="2"/>
      </rPr>
      <t>Project</t>
    </r>
    <r>
      <rPr>
        <sz val="11"/>
        <color theme="1"/>
        <rFont val="Lato"/>
        <family val="2"/>
      </rPr>
      <t>] in [</t>
    </r>
    <r>
      <rPr>
        <b/>
        <sz val="11"/>
        <color rgb="FFB54325"/>
        <rFont val="Lato"/>
        <family val="2"/>
      </rPr>
      <t>Location</t>
    </r>
    <r>
      <rPr>
        <sz val="11"/>
        <color theme="1"/>
        <rFont val="Lato"/>
        <family val="2"/>
      </rPr>
      <t>], NM for [</t>
    </r>
    <r>
      <rPr>
        <b/>
        <sz val="11"/>
        <color rgb="FFB54325"/>
        <rFont val="Lato"/>
        <family val="2"/>
      </rPr>
      <t>Developer</t>
    </r>
    <r>
      <rPr>
        <sz val="11"/>
        <color theme="1"/>
        <rFont val="Lato"/>
        <family val="2"/>
      </rPr>
      <t>].</t>
    </r>
  </si>
  <si>
    <t>Access to Fresh Produce</t>
  </si>
  <si>
    <t>Requirement(s)*</t>
  </si>
  <si>
    <t>Select type of facility, and distance from drop down boxes.  Enter the name, address and description of the facility (only one is required).  Attach a separate map showing actual driving time to the facility as demonstrated through Google Maps.</t>
  </si>
  <si>
    <t>Fresh Produce
Service Facilities:</t>
  </si>
  <si>
    <t>Required for all Projects:</t>
  </si>
  <si>
    <t>Drive Time*</t>
  </si>
  <si>
    <t>15a</t>
  </si>
  <si>
    <t>15b</t>
  </si>
  <si>
    <t>[The certification for this statement occurs in the Omnibus Certification under Tab 1c.  Please include this statement under Tab 24.]</t>
  </si>
  <si>
    <t>Name/Address/Description of Facility*</t>
  </si>
  <si>
    <t>*If Facility is a master-planned full-scale supermarket that is not yet built, describe that here.</t>
  </si>
  <si>
    <t>**Drive-time Map Required For In-Place and/or Planned Facility</t>
  </si>
  <si>
    <t>15d</t>
  </si>
  <si>
    <t>Schedule A: Development Cost Budget</t>
  </si>
  <si>
    <t>Low Income Units:</t>
  </si>
  <si>
    <t>*Round figures to nearest dollar</t>
  </si>
  <si>
    <t>TOTAL ACTUAL</t>
  </si>
  <si>
    <t>COST</t>
  </si>
  <si>
    <t>Applicant is required to provide detail on each "Other" row.</t>
  </si>
  <si>
    <t>Abatement (II)</t>
  </si>
  <si>
    <t>PROFESSIONAL SERVICES/FEES [Other (c)]</t>
  </si>
  <si>
    <t>CONSTRUCTION FINANCING COSTS [Other (d)]</t>
  </si>
  <si>
    <t>Contractor's Hazard Insurance</t>
  </si>
  <si>
    <t>Contractor's Liability Insurance</t>
  </si>
  <si>
    <t>Contractor's Performance Bond</t>
  </si>
  <si>
    <t>Construction Contingency Calculation</t>
  </si>
  <si>
    <t>PROJECT TYPE - SELECT FROM DROP DOWN</t>
  </si>
  <si>
    <t>Minimum Construction Contingency</t>
  </si>
  <si>
    <t>NC</t>
  </si>
  <si>
    <t>--CONTINUED ON NEXT PAGE--</t>
  </si>
  <si>
    <t>Both</t>
  </si>
  <si>
    <t>Dev Fee/Unit</t>
  </si>
  <si>
    <t>Total Dev Fee</t>
  </si>
  <si>
    <t>Enviromental</t>
  </si>
  <si>
    <t>Developer Fee*</t>
  </si>
  <si>
    <t>Builder's OH Percentage</t>
  </si>
  <si>
    <t>General Requirements %</t>
  </si>
  <si>
    <t>EB Architect &amp; Eng Fees %</t>
  </si>
  <si>
    <t>Total Must-Pay Debt Service</t>
  </si>
  <si>
    <t>6 months per QAP</t>
  </si>
  <si>
    <t>Required Portion of Reserve</t>
  </si>
  <si>
    <t>Total Required Operating Reserve:</t>
  </si>
  <si>
    <t>Schedule A-1: Sources of Funds</t>
  </si>
  <si>
    <t>Use of this unlocked version of Schedule A-1 is at the Applicant's risk.  A locked version is available upon request.</t>
  </si>
  <si>
    <t>Source of Funds (e.g., lender)</t>
  </si>
  <si>
    <t>Program (e.g., HOME, AHP)</t>
  </si>
  <si>
    <t>Rate</t>
  </si>
  <si>
    <t>Permanent Loan</t>
  </si>
  <si>
    <t>ANNUAL</t>
  </si>
  <si>
    <t>Other Hard Payment Loan</t>
  </si>
  <si>
    <t>Other Loan</t>
  </si>
  <si>
    <t>Note: Total of Permanent Amount Column MUST Equal Total Development Cost in Schedule A.</t>
  </si>
  <si>
    <t>Intial Installment</t>
  </si>
  <si>
    <t>Schedule B: Unit Type and Rent Summary</t>
  </si>
  <si>
    <t>Use of this unlocked version of Schedule B is at the Applicant's risk.  A locked version is available upon request.</t>
  </si>
  <si>
    <t>Vacancy Rate:</t>
  </si>
  <si>
    <t xml:space="preserve">Restricted Units at </t>
  </si>
  <si>
    <t>of Median Income</t>
  </si>
  <si>
    <r>
      <t>Number BR/Unit Type</t>
    </r>
    <r>
      <rPr>
        <vertAlign val="superscript"/>
        <sz val="11"/>
        <color rgb="FF000000"/>
        <rFont val="Lato"/>
        <family val="2"/>
      </rPr>
      <t>(3)</t>
    </r>
  </si>
  <si>
    <t>Net Sq, Ft./Unit</t>
  </si>
  <si>
    <r>
      <t>Gross Monthly Rent/Unit</t>
    </r>
    <r>
      <rPr>
        <vertAlign val="superscript"/>
        <sz val="11"/>
        <color indexed="8"/>
        <rFont val="Lato"/>
        <family val="2"/>
      </rPr>
      <t>(1)</t>
    </r>
  </si>
  <si>
    <t>[Source4]</t>
  </si>
  <si>
    <t xml:space="preserve">Restricted Units at  </t>
  </si>
  <si>
    <t>[Source5]</t>
  </si>
  <si>
    <t>[Source6]</t>
  </si>
  <si>
    <t>[Source7]</t>
  </si>
  <si>
    <t>[Source8]</t>
  </si>
  <si>
    <t>All Units</t>
  </si>
  <si>
    <r>
      <t xml:space="preserve">            Total All Units </t>
    </r>
    <r>
      <rPr>
        <sz val="11"/>
        <color indexed="8"/>
        <rFont val="Lato"/>
        <family val="2"/>
      </rPr>
      <t>(From All Sources Above)</t>
    </r>
  </si>
  <si>
    <t>ALL 0 BDRMS</t>
  </si>
  <si>
    <t>ALL 1 BDRMS</t>
  </si>
  <si>
    <t>ALL 2 BDRMS</t>
  </si>
  <si>
    <t>ALL 3 BDRMS</t>
  </si>
  <si>
    <t>ALL 4 BDRMS</t>
  </si>
  <si>
    <t>ALL 5 BDRMS</t>
  </si>
  <si>
    <t>Units Receiving Rental Assistance</t>
  </si>
  <si>
    <t>(from all sources above)</t>
  </si>
  <si>
    <r>
      <t>(1)</t>
    </r>
    <r>
      <rPr>
        <sz val="11"/>
        <color indexed="8"/>
        <rFont val="Lato"/>
        <family val="2"/>
      </rPr>
      <t>Not to exceed rent limits for program applied for.</t>
    </r>
  </si>
  <si>
    <t>Schedule C: Operating Expense Budget</t>
  </si>
  <si>
    <t>Use of this unlocked version of Schedule C is at the Applicant's risk.  A locked version is available upon request.</t>
  </si>
  <si>
    <t xml:space="preserve">Other Income (Specify) Late Fees                    </t>
  </si>
  <si>
    <r>
      <t>Reserve for Replacement (Annual)</t>
    </r>
    <r>
      <rPr>
        <vertAlign val="superscript"/>
        <sz val="11"/>
        <rFont val="Lato"/>
        <family val="2"/>
      </rPr>
      <t>(1)</t>
    </r>
  </si>
  <si>
    <r>
      <t xml:space="preserve">(1) Minimum reserves per unit per year: </t>
    </r>
    <r>
      <rPr>
        <b/>
        <sz val="11"/>
        <rFont val="Lato"/>
        <family val="2"/>
      </rPr>
      <t>$250/unit/year</t>
    </r>
    <r>
      <rPr>
        <sz val="11"/>
        <rFont val="Lato"/>
        <family val="2"/>
      </rPr>
      <t xml:space="preserve"> for Senior Housing (new construction only), and </t>
    </r>
  </si>
  <si>
    <r>
      <t>$300/unit/year</t>
    </r>
    <r>
      <rPr>
        <sz val="11"/>
        <rFont val="Lato"/>
        <family val="2"/>
      </rPr>
      <t xml:space="preserve"> for all other new construction and rehabilitation projects.</t>
    </r>
  </si>
  <si>
    <t>Management Agent/Applicant Certification: The operating budget provided above is that which will serve as the</t>
  </si>
  <si>
    <t>project's operating budget for its first year of operations, pursuant to agreement with the following party:</t>
  </si>
  <si>
    <t>Management Agent Signature:</t>
  </si>
  <si>
    <t>Printed Name/Title</t>
  </si>
  <si>
    <t>Management Company Name:</t>
  </si>
  <si>
    <t>Prior Year Operating Expenses - REHABILITATION PROJECTS ONLY</t>
  </si>
  <si>
    <t>Use of this unlocked version of Prior Year Expenses is at the Applicant's risk.  A locked version is available upon request.</t>
  </si>
  <si>
    <t>Annual Rental Income</t>
  </si>
  <si>
    <t>(if applicable)</t>
  </si>
  <si>
    <t>Schedule C-1: Cash Flow Projection</t>
  </si>
  <si>
    <t>Use of this unlocked version of Schedule C-1 is at the Applicant's risk.  A locked version is available upon request.</t>
  </si>
  <si>
    <t>Residential Rents:</t>
  </si>
  <si>
    <t>Commercial Vacancy:</t>
  </si>
  <si>
    <t>Debt Service Coverage - First</t>
  </si>
  <si>
    <t>Use of this unlocked version of Schedule D is at the Applicant's risk.  A locked version is available upon request.</t>
  </si>
  <si>
    <t>Schedule D: Contractor's and Applicant's Cost Breakdown</t>
  </si>
  <si>
    <r>
      <t>Total Cost [A]</t>
    </r>
    <r>
      <rPr>
        <vertAlign val="superscript"/>
        <sz val="11"/>
        <rFont val="Lato"/>
        <family val="2"/>
      </rPr>
      <t>(1)</t>
    </r>
  </si>
  <si>
    <t>Commercial  [B]</t>
  </si>
  <si>
    <t>Residential  [C]</t>
  </si>
  <si>
    <t xml:space="preserve"> Acquisition    Basis [D]</t>
  </si>
  <si>
    <t>New Construction/
Rehab Basis [E]</t>
  </si>
  <si>
    <t>NC/Rehab Breakout</t>
  </si>
  <si>
    <r>
      <t>Demolition</t>
    </r>
    <r>
      <rPr>
        <b/>
        <sz val="9"/>
        <rFont val="Lato"/>
        <family val="2"/>
      </rPr>
      <t xml:space="preserve"> </t>
    </r>
    <r>
      <rPr>
        <i/>
        <sz val="9"/>
        <rFont val="Lato"/>
        <family val="2"/>
      </rPr>
      <t>(Consult CPA for Eligible Basis guidance.)</t>
    </r>
  </si>
  <si>
    <t>Abatement</t>
  </si>
  <si>
    <r>
      <t>Division 31 - Earthwork</t>
    </r>
    <r>
      <rPr>
        <sz val="9"/>
        <rFont val="Lato"/>
        <family val="2"/>
      </rPr>
      <t xml:space="preserve"> </t>
    </r>
    <r>
      <rPr>
        <i/>
        <sz val="9"/>
        <rFont val="Lato"/>
        <family val="2"/>
      </rPr>
      <t>(Consult CPA for Eligible Basis guidance.)</t>
    </r>
  </si>
  <si>
    <r>
      <t xml:space="preserve">Division 32 - Irrigation &amp; Planting </t>
    </r>
    <r>
      <rPr>
        <i/>
        <sz val="9"/>
        <rFont val="Lato"/>
        <family val="2"/>
      </rPr>
      <t>(Consult CPA for Eligible Basis guidance.)</t>
    </r>
  </si>
  <si>
    <t>Division 32 - Exterior Improvements (except Irrigation &amp; Planting)</t>
  </si>
  <si>
    <t>Division 33 - Site Utilities</t>
  </si>
  <si>
    <t>Division 02 - Existing Conditions (other - e.g., Unusual Site Conditions)</t>
  </si>
  <si>
    <t>Sub-total: Site Construction On-site</t>
  </si>
  <si>
    <t>Division 03 - Concrete</t>
  </si>
  <si>
    <t>Division 04 - Masonry</t>
  </si>
  <si>
    <t>Division 05 - Metals</t>
  </si>
  <si>
    <t>Division 06 - Wood, Plastics, Composites</t>
  </si>
  <si>
    <t>Division 07 - Thermal and Moisture Protection</t>
  </si>
  <si>
    <t>Division 08 - Openings</t>
  </si>
  <si>
    <t>Division 09 - Finishes</t>
  </si>
  <si>
    <t>Division 10 - Specialties</t>
  </si>
  <si>
    <t>Division 11 - Equipment</t>
  </si>
  <si>
    <t>Division 12 - Furnishings</t>
  </si>
  <si>
    <t>Division 13 - Special Construction</t>
  </si>
  <si>
    <t>Division 14 - Conveying Equipment</t>
  </si>
  <si>
    <t>Division 21 - Fire Suppression</t>
  </si>
  <si>
    <t>Division 22 - Plumbing</t>
  </si>
  <si>
    <t>Division 23 - Heating, Ventilating, and Air Conditioning</t>
  </si>
  <si>
    <t>Division 26 - Electrical</t>
  </si>
  <si>
    <t>Hard Costs Only - (i.e., divisions not included above, MUST explain)</t>
  </si>
  <si>
    <t>TOTAL SCHEDULE D HARD CONSTRUCTION COSTS</t>
  </si>
  <si>
    <r>
      <t>(1)</t>
    </r>
    <r>
      <rPr>
        <sz val="11"/>
        <rFont val="Lato"/>
        <family val="2"/>
      </rPr>
      <t xml:space="preserve"> Sum of Columns B and C.</t>
    </r>
  </si>
  <si>
    <t>ADDITIONAL INFORMATION TO ENTER INTO SCHEDULE A:</t>
  </si>
  <si>
    <r>
      <t>Total Cost [A]</t>
    </r>
    <r>
      <rPr>
        <vertAlign val="superscript"/>
        <sz val="8"/>
        <rFont val="Lato"/>
        <family val="2"/>
      </rPr>
      <t>(1)</t>
    </r>
  </si>
  <si>
    <t xml:space="preserve"> Acquistion    Basis [D]</t>
  </si>
  <si>
    <t>Contractor's Insurance</t>
  </si>
  <si>
    <t>Furniture, Fixtures and Equipment provided by contractor</t>
  </si>
  <si>
    <t>Community Service Facility (may not be included in Eligible Basis)</t>
  </si>
  <si>
    <t>Community Building without Residential Units</t>
  </si>
  <si>
    <t>Swimming Pool</t>
  </si>
  <si>
    <r>
      <t>Carports -</t>
    </r>
    <r>
      <rPr>
        <i/>
        <sz val="11"/>
        <rFont val="Lato"/>
        <family val="2"/>
      </rPr>
      <t xml:space="preserve"> if applicant intends to charge tenants for covered parking</t>
    </r>
  </si>
  <si>
    <r>
      <t>Garages -</t>
    </r>
    <r>
      <rPr>
        <i/>
        <sz val="11"/>
        <rFont val="Lato"/>
        <family val="2"/>
      </rPr>
      <t xml:space="preserve"> if applicant intends to charge tenants for garage parking</t>
    </r>
  </si>
  <si>
    <r>
      <t>Uncovered Parking -</t>
    </r>
    <r>
      <rPr>
        <i/>
        <sz val="11"/>
        <rFont val="Lato"/>
        <family val="2"/>
      </rPr>
      <t xml:space="preserve"> if applicant intends to charge tenants for parking</t>
    </r>
  </si>
  <si>
    <t>Contractor Signature:</t>
  </si>
  <si>
    <t>Contractor Name/Title</t>
  </si>
  <si>
    <t>Contractor Firm:</t>
  </si>
  <si>
    <t>Use of this unlocked version of Schedule E is at the Applicant's risk.  A locked version is available upon request.</t>
  </si>
  <si>
    <t>Schedule E:  Development Schedule</t>
  </si>
  <si>
    <t>ACTIVITY</t>
  </si>
  <si>
    <t>Scheduled Date: Month/Year</t>
  </si>
  <si>
    <t>Check if Complete</t>
  </si>
  <si>
    <t>Comments</t>
  </si>
  <si>
    <t>Site</t>
  </si>
  <si>
    <t>Option/Contract Executed</t>
  </si>
  <si>
    <t>Environmental Review Completed</t>
  </si>
  <si>
    <t>Site Acquisition</t>
  </si>
  <si>
    <t>Zoning Approval</t>
  </si>
  <si>
    <t>Financing: Non-MFA Sources</t>
  </si>
  <si>
    <t>Approval</t>
  </si>
  <si>
    <t>Closing</t>
  </si>
  <si>
    <t>Tax Credit Equity</t>
  </si>
  <si>
    <t>RFP</t>
  </si>
  <si>
    <t>Letter of Intent</t>
  </si>
  <si>
    <t>Partnership Closing</t>
  </si>
  <si>
    <t>Other Loans &amp; Grants</t>
  </si>
  <si>
    <t>Type/Source:</t>
  </si>
  <si>
    <t>Award</t>
  </si>
  <si>
    <t>Plans &amp; Specifications Completed</t>
  </si>
  <si>
    <t>Relocation Plan Completed</t>
  </si>
  <si>
    <t>Building Permits Obtained</t>
  </si>
  <si>
    <t>Construction Start</t>
  </si>
  <si>
    <t>Construction Completion</t>
  </si>
  <si>
    <t>Fair Housing Marketing Plan Completed</t>
  </si>
  <si>
    <t>Placed-in-Service/C of O</t>
  </si>
  <si>
    <t>Lease-Up</t>
  </si>
  <si>
    <t xml:space="preserve">     Operating Reserve Verification</t>
  </si>
  <si>
    <t>Fee Verification:</t>
  </si>
  <si>
    <t>3rd Equity Source</t>
  </si>
  <si>
    <t>1st Equity Source</t>
  </si>
  <si>
    <t>2nd Equity Source</t>
  </si>
  <si>
    <r>
      <t>(3</t>
    </r>
    <r>
      <rPr>
        <vertAlign val="superscript"/>
        <sz val="11"/>
        <color rgb="FF000000"/>
        <rFont val="Lato"/>
        <family val="2"/>
      </rPr>
      <t>)</t>
    </r>
    <r>
      <rPr>
        <sz val="11"/>
        <color rgb="FF000000"/>
        <rFont val="Lato"/>
        <family val="2"/>
      </rPr>
      <t>Select from drop down menu:  _-BR for non-federal loan only, Lo HOME for Low Home Units, Hi HOME for High HOME Units, RA for units with Rental Assistance (e.g., RD, Project Based Vouchers, etc.), or NHTF for units supported with National Housing Trust Fund</t>
    </r>
    <r>
      <rPr>
        <vertAlign val="superscript"/>
        <sz val="11"/>
        <color indexed="8"/>
        <rFont val="Lato"/>
        <family val="2"/>
      </rPr>
      <t xml:space="preserve">
</t>
    </r>
  </si>
  <si>
    <r>
      <rPr>
        <i/>
        <sz val="10"/>
        <color theme="1"/>
        <rFont val="Lato"/>
        <family val="2"/>
      </rPr>
      <t>Copy of Federal Rental Assistance Contract</t>
    </r>
    <r>
      <rPr>
        <sz val="10"/>
        <color theme="1"/>
        <rFont val="Lato"/>
        <family val="2"/>
      </rPr>
      <t xml:space="preserve"> </t>
    </r>
    <r>
      <rPr>
        <i/>
        <sz val="10"/>
        <color theme="1"/>
        <rFont val="Lato"/>
        <family val="2"/>
      </rPr>
      <t xml:space="preserve">(if applicable); and/or a Current Rent Comparison Study; </t>
    </r>
    <r>
      <rPr>
        <sz val="10"/>
        <color theme="1"/>
        <rFont val="Lato"/>
        <family val="2"/>
      </rPr>
      <t>and/or</t>
    </r>
    <r>
      <rPr>
        <i/>
        <sz val="10"/>
        <color theme="1"/>
        <rFont val="Lato"/>
        <family val="2"/>
      </rPr>
      <t xml:space="preserve"> a Copy of Federally Approved Rent Schedule indicating Approved Rents and Utility Allowances</t>
    </r>
    <r>
      <rPr>
        <sz val="10"/>
        <color theme="1"/>
        <rFont val="Lato"/>
        <family val="2"/>
      </rPr>
      <t xml:space="preserve">; and/or </t>
    </r>
    <r>
      <rPr>
        <i/>
        <sz val="10"/>
        <color theme="1"/>
        <rFont val="Lato"/>
        <family val="2"/>
      </rPr>
      <t>a HUD Signed "Comfort Letter"</t>
    </r>
    <r>
      <rPr>
        <sz val="10"/>
        <color theme="1"/>
        <rFont val="Lato"/>
        <family val="2"/>
      </rPr>
      <t xml:space="preserve">; and/or </t>
    </r>
    <r>
      <rPr>
        <i/>
        <sz val="10"/>
        <color theme="1"/>
        <rFont val="Lato"/>
        <family val="2"/>
      </rPr>
      <t>Letter from USDA</t>
    </r>
    <r>
      <rPr>
        <sz val="10"/>
        <color theme="1"/>
        <rFont val="Lato"/>
        <family val="2"/>
      </rPr>
      <t xml:space="preserve"> </t>
    </r>
    <r>
      <rPr>
        <i/>
        <sz val="10"/>
        <color theme="1"/>
        <rFont val="Lato"/>
        <family val="2"/>
      </rPr>
      <t>(if applicable)</t>
    </r>
  </si>
  <si>
    <t>1c</t>
  </si>
  <si>
    <t xml:space="preserve">Schedule A: Development Cost Budget </t>
  </si>
  <si>
    <t xml:space="preserve">Schedule A-1: Sources of Funds </t>
  </si>
  <si>
    <t xml:space="preserve">Schedule B: Unit Type and Rent Summary </t>
  </si>
  <si>
    <r>
      <t>Schedule C: Operating Expense Budget</t>
    </r>
    <r>
      <rPr>
        <i/>
        <sz val="10"/>
        <color theme="1"/>
        <rFont val="Lato"/>
        <family val="2"/>
      </rPr>
      <t xml:space="preserve"> (if project is a rehabilitation of an existing property, application must include both a projected Operating Expense Budget and an actual incurred cost schedule)</t>
    </r>
  </si>
  <si>
    <t xml:space="preserve">Schedule C-1: 15-year pro forma cash flow </t>
  </si>
  <si>
    <t>Schedule D: Contractor’s and Applicant’s Cost Breakdown</t>
  </si>
  <si>
    <t xml:space="preserve">Schedule E: Development Schedule </t>
  </si>
  <si>
    <t>Note that this Attachments Checklist is not an exhaustive list of all items to be included in a submission.  Please see the most recent NOFA and/or program materials for additional items that may be required.</t>
  </si>
  <si>
    <t>Most recent substantial renovation or date most recent owner purchased the building</t>
  </si>
  <si>
    <t>LIHTC BIN
 (if applicable)</t>
  </si>
  <si>
    <t>Note: MFA loans funds to the partnership and general partners. Awards are not transferable. Any unapproved change in general partner status results in forfeiture of the loan commitment.</t>
  </si>
  <si>
    <t>(HOME, NHTF, and NMHTF Projects Only)</t>
  </si>
  <si>
    <t>If this project is to be considered for additional points for nonprofit participation, the following must be complete. The nonprofit must materially participate in the development and operation of the project throughout the affordabilty period. Within the meaning of IRC 469(h), "a (nonprofit) shall be treated as materially participating in an activity only if the (nonprofit) owns an interest in the project and is involved in the development and operation of the project on a basis which is regular, continuous or substantial."</t>
  </si>
  <si>
    <t>Maximum Developer Fee</t>
  </si>
  <si>
    <r>
      <t>(2)</t>
    </r>
    <r>
      <rPr>
        <sz val="11"/>
        <color indexed="8"/>
        <rFont val="Lato"/>
        <family val="2"/>
      </rPr>
      <t xml:space="preserve">Market Rate/Unrestricted Units should not include management units. </t>
    </r>
    <r>
      <rPr>
        <b/>
        <sz val="11"/>
        <color rgb="FF000000"/>
        <rFont val="Lato"/>
        <family val="2"/>
      </rPr>
      <t>Employee/Exempt Units are approved by Asset Management after project completion, NOT AT APPLICATION;</t>
    </r>
    <r>
      <rPr>
        <sz val="11"/>
        <color indexed="8"/>
        <rFont val="Lato"/>
        <family val="2"/>
      </rPr>
      <t xml:space="preserve"> however they may be included as revenue or non-revenue restricted Units.</t>
    </r>
  </si>
  <si>
    <t>TOTAL CONTRACTOR'S COSTS</t>
  </si>
  <si>
    <t>IF REQUESTING FEDERAL HOME OR NATIONAL HOUSING TRUST FUNDS:</t>
  </si>
  <si>
    <t>The following costs should be included in their entirety above.  Please also list the cost of the following amenities if you are requesting HOME or National HTF.</t>
  </si>
  <si>
    <t>16c</t>
  </si>
  <si>
    <t>20a</t>
  </si>
  <si>
    <t>20b</t>
  </si>
  <si>
    <t>20c</t>
  </si>
  <si>
    <t>20d</t>
  </si>
  <si>
    <t>involved in the acquisition, construction, refinancing, rehabilitation, or management of this project, provide an explanation of such identity of interest at Tab 1g.</t>
  </si>
  <si>
    <t xml:space="preserve">Design Review Fee ($12,000 or $6000 for New Mexico Preservation Loan Fund requests) </t>
  </si>
  <si>
    <t xml:space="preserve">Construction Scope of Work </t>
  </si>
  <si>
    <t xml:space="preserve">Schedule I:  Applicant's Previous Participation Certificate </t>
  </si>
  <si>
    <t>This Certification requires the completion of 1i - Previous Particpation</t>
  </si>
  <si>
    <r>
      <t xml:space="preserve">Compliance Affidavit </t>
    </r>
    <r>
      <rPr>
        <b/>
        <sz val="10"/>
        <rFont val="Lato"/>
        <family val="2"/>
      </rPr>
      <t>WITH SCHEDULE OF PREVIOUS PARTICIPATION.</t>
    </r>
    <r>
      <rPr>
        <sz val="10"/>
        <rFont val="Lato"/>
        <family val="2"/>
      </rPr>
      <t xml:space="preserve"> Include all principals with same schedule of previous participation on one Compliance Affidavit form.</t>
    </r>
  </si>
  <si>
    <t xml:space="preserve">Universal Rental Development Application Form </t>
  </si>
  <si>
    <r>
      <t xml:space="preserve">Evidence that all escrow deposits have been paid in accordance with the Evidence of Site Control documentation submitted in Tab 9a. </t>
    </r>
    <r>
      <rPr>
        <i/>
        <sz val="10"/>
        <rFont val="Lato"/>
        <family val="2"/>
      </rPr>
      <t>(if applicable)</t>
    </r>
  </si>
  <si>
    <r>
      <t xml:space="preserve">Preliminary Site Plan  </t>
    </r>
    <r>
      <rPr>
        <b/>
        <sz val="10"/>
        <rFont val="Lato"/>
        <family val="2"/>
      </rPr>
      <t>(Tabs 10d - 10i should be uploaded as one separate PDF bookmarked document labeled Plans and Specs.)</t>
    </r>
  </si>
  <si>
    <r>
      <t xml:space="preserve">Preliminary Landscape Plan </t>
    </r>
    <r>
      <rPr>
        <b/>
        <sz val="10"/>
        <rFont val="Lato"/>
        <family val="2"/>
      </rPr>
      <t>(Tabs 10d - 10i should be uploaded as one separate PDF bookmarked document labeled Plans and Specs.)</t>
    </r>
  </si>
  <si>
    <r>
      <t xml:space="preserve">Preliminary Building Plans </t>
    </r>
    <r>
      <rPr>
        <b/>
        <sz val="10"/>
        <rFont val="Lato"/>
        <family val="2"/>
      </rPr>
      <t>(Tabs 10d - 10i should be uploaded as one separate PDF bookmarked document labeled Plans and Specs.)</t>
    </r>
  </si>
  <si>
    <r>
      <t xml:space="preserve">Preliminary Building Exterior Elevations </t>
    </r>
    <r>
      <rPr>
        <b/>
        <sz val="10"/>
        <rFont val="Lato"/>
        <family val="2"/>
      </rPr>
      <t>(Tabs 10d - 10i should be uploaded as one separate PDF bookmarked document labeled Plans and Specs.)</t>
    </r>
  </si>
  <si>
    <r>
      <t xml:space="preserve">Preliminary Unit Plans </t>
    </r>
    <r>
      <rPr>
        <b/>
        <sz val="10"/>
        <rFont val="Lato"/>
        <family val="2"/>
      </rPr>
      <t>(Tabs 10d - 10i should be uploaded as one separate PDF bookmarked document labeled Plans and Specs.)</t>
    </r>
  </si>
  <si>
    <r>
      <t xml:space="preserve">Preliminary Specifications </t>
    </r>
    <r>
      <rPr>
        <b/>
        <sz val="10"/>
        <rFont val="Lato"/>
        <family val="2"/>
      </rPr>
      <t>(Tabs 10d - 10i should be uploaded as one separate PDF bookmarked document labeled Plans and Specs.)</t>
    </r>
  </si>
  <si>
    <t>Articles of Incorporation/Organization, Bylaws, Certificate of Incorporation/Organization as applicable</t>
  </si>
  <si>
    <r>
      <t xml:space="preserve">IRS Designation Letter Verifying 501(c)(3) or (4) Status Exempt from Tax under Code Section 501(a) </t>
    </r>
    <r>
      <rPr>
        <i/>
        <sz val="10"/>
        <color theme="1"/>
        <rFont val="Lato"/>
        <family val="2"/>
      </rPr>
      <t>(if applicable)</t>
    </r>
  </si>
  <si>
    <r>
      <t xml:space="preserve">Evidence that the nonprofit is in compliance with the Charitable Solicitations Act NMSA 1978, </t>
    </r>
    <r>
      <rPr>
        <sz val="10"/>
        <color theme="1"/>
        <rFont val="Aptos Narrow"/>
        <family val="2"/>
      </rPr>
      <t>§</t>
    </r>
    <r>
      <rPr>
        <sz val="10"/>
        <color theme="1"/>
        <rFont val="Lato"/>
        <family val="2"/>
      </rPr>
      <t xml:space="preserve">57-22-1, et seq. and with the filing requirements by the NM Attorney General's office under that Act.  Secure.nmag.gov/coros/ </t>
    </r>
    <r>
      <rPr>
        <i/>
        <sz val="10"/>
        <color theme="1"/>
        <rFont val="Lato"/>
        <family val="2"/>
      </rPr>
      <t>(if applicable)</t>
    </r>
  </si>
  <si>
    <t xml:space="preserve">NM Certificate of Good Standing dated after January 1 of the current year </t>
  </si>
  <si>
    <t>Developer(s)/Partner(s) Information</t>
  </si>
  <si>
    <t>16d</t>
  </si>
  <si>
    <t>17a</t>
  </si>
  <si>
    <t>17b</t>
  </si>
  <si>
    <t>18a</t>
  </si>
  <si>
    <t>18b</t>
  </si>
  <si>
    <t>18c</t>
  </si>
  <si>
    <t>18d</t>
  </si>
  <si>
    <t>20e</t>
  </si>
  <si>
    <t>20f</t>
  </si>
  <si>
    <t>20g</t>
  </si>
  <si>
    <t>HOUSING NEW MEXICO/MFA UNIVERSAL RENTAL DEVELOPMENT APPLICATION</t>
  </si>
  <si>
    <t>Letter from Local Zoning (or Planning) Official stating that current Zoning does not Prohibit the Proposed Project and Specifying Other Required Permits or other proof of permissable zoning acceptable to Housing New Mexico</t>
  </si>
  <si>
    <r>
      <t>II.</t>
    </r>
    <r>
      <rPr>
        <b/>
        <sz val="7"/>
        <color theme="1"/>
        <rFont val="Lato"/>
        <family val="2"/>
      </rPr>
      <t xml:space="preserve">           </t>
    </r>
    <r>
      <rPr>
        <b/>
        <sz val="10"/>
        <color theme="1"/>
        <rFont val="Lato"/>
        <family val="2"/>
      </rPr>
      <t xml:space="preserve">Additional Requirements for  Housing New Mexico and Ventana Fund Loans </t>
    </r>
  </si>
  <si>
    <t>Housing New Mexico Universal Rental Development Application Tabs 18a and, where applicable, tabs 18c-18e</t>
  </si>
  <si>
    <t>HOUSING NEW MEXICO UNIVERSAL RENTAL DEVELOPMENT APPLICATION</t>
  </si>
  <si>
    <t>For Housing New Mexico Use</t>
  </si>
  <si>
    <t>Market Study (with Certification of Qualified Professional included) - Upload in separate PDF file (Housing New Mexico may accept other proof of market need/demand such as waiting lists from comprable properties, recent governmental studies, etc.)</t>
  </si>
  <si>
    <t>Any Housing New Mexico Loan Product ($250 each, $1,000 for Risk Share Program) is required at application. Ventana Fund (a seprate entity from Housing New Mexico) will require a $2,500 application fee.</t>
  </si>
  <si>
    <r>
      <rPr>
        <b/>
        <sz val="11"/>
        <color theme="1"/>
        <rFont val="Lato"/>
        <family val="2"/>
      </rPr>
      <t>This is an UNLOCKED Excel document with formulas and dropdown menus in cells. Please make sure that these formulas and dropdowns are not overwritten. Use of this unlocked version of the application is at the applicant's risk. A locked version is available upon request.
No paper copies are required.  Submit the following:</t>
    </r>
    <r>
      <rPr>
        <sz val="11"/>
        <color theme="1"/>
        <rFont val="Lato"/>
        <family val="2"/>
      </rPr>
      <t xml:space="preserve">
1.  This Universal Rental Development Application Workbook in excel format (for projects NOT requesting Low Income Housing Tax Credits (LIHTC)); and
2.  A fully tabbed PDF file that includes the entire Application (i.e., excel format workbooks and all materials listed on the Attachments Checklist at Tab 1a); and
3. Separate PDF files for the market study, architectural plans and specifications, capital needs assessment and appraisal - as applicable to the Project.
Fill in Light Green Cells.  Dark teal cells have formulas. Dark teal tabs require a signature.  These pages are unlocked to allow Applicants to use Microsoft's Signature Service to sign directly into the excel document, if desired.
Protected personal information such as social security numbers,  board member home addresses and bank account information on checks must be redacted.  All attachments must be tabbed and numbered in accordance with the Attachments Checklist.  The PDF must be bookmarked for each Application Tab ("Tab"), and named accordingly (e.g., "Tab 1", Tab 1a", Tab 2", etc.).
LIHTC Projects: Do not use this Application Form.  Refer to the 9% LIHTC Application or 4% LIHTC Application, as applicable.
</t>
    </r>
  </si>
  <si>
    <t>Site Information  - Tabs 10a-i (see Part B of Housing New Mexico Mandatory Design Standards for Multifamily Housing for items to be included in submission)</t>
  </si>
  <si>
    <t>Was Project ever in Default during your participation?</t>
  </si>
  <si>
    <t>The undersigned being duly authorized, hereby represents and certifies under penalty of perjury that the foregoing information, to the best of his/her knowledge, is true, complete and accurate, and hereby consents to the release of information to Housing New Mexico by any other State or Federal agency monitoring Project complaince.</t>
  </si>
  <si>
    <r>
      <t>Universal Rental Development Application</t>
    </r>
    <r>
      <rPr>
        <sz val="11"/>
        <color theme="1"/>
        <rFont val="Lato"/>
        <family val="2"/>
      </rPr>
      <t xml:space="preserve">
</t>
    </r>
    <r>
      <rPr>
        <sz val="10"/>
        <color theme="1"/>
        <rFont val="Lato"/>
        <family val="2"/>
      </rPr>
      <t>Housing New Mexico
7425 Jefferson Street NE
Albuquerque, NM 87109
505-843-6880</t>
    </r>
  </si>
  <si>
    <t>If Applicant is applying for Housing New Mexico loans, check all appropriate boxes below and include on Schedule A-1:</t>
  </si>
  <si>
    <t>(Per the current QAP "Urban" definition)</t>
  </si>
  <si>
    <t>Checking any of the above boxes indicates this Universal Rental Development Application will also serve as an initial application for the loan(s) indicated, and all items listed in the applicable subsection of the Attachments Checklist must be submitted as part of this application.  Loan application fees are required to be submitted with this application.  Housing New Mexico staff will contact the Applicant if additional loan materials are required.</t>
  </si>
  <si>
    <t>¨ List all previous affordable multifamily housing development experience for each General Partner and any entity receiving all or part of a developer fee at Tab 1i. If any Principal has an interest outside of the interests of the entities they represent, that Principal must complete a separate Schedule of Experience.
¨"Principal" means an applicant, any general partner of an appliant, and any officer, director, commissioner, shareholder, general partner, managing member, or an affiliate of an applicant. It also includes any entity receiving any part of a developer fee for a project.</t>
  </si>
  <si>
    <t>¨ Provide the proposed property management's previous experience at Tab 1i.</t>
  </si>
  <si>
    <t>All attachments to this Development Project Application form are identified in the appropriate Exhibits Checklist. All attachments must be clearly labeled and provided in the order requested.
Housing New Mexico reserves the right to request additional materials as needed or require changes in the information submitted herewith. Housing New Mexico may adjust any or all figures provided herein for underwriting purposes.</t>
  </si>
  <si>
    <t>Note that Area Median Income percentages listed below refer to HUD's income limits for a project's county in the year this application is submitted.</t>
  </si>
  <si>
    <t>SECTION X: Notification of Local Jurisdiction</t>
  </si>
  <si>
    <t xml:space="preserve">  HOUSING NEW MEXICO UNIVERSAL RENTAL DEVELOPMENT APPLICATION</t>
  </si>
  <si>
    <t>Use of this unlocked version of Schedule A is at  Applicant's risk.  A locked version is available upon request.</t>
  </si>
  <si>
    <t xml:space="preserve"> HOUSING NEW MEXICO UNIVERSAL RENTAL DEVELOPMENT APPLICATION</t>
  </si>
  <si>
    <t>Other Fully Amortizing Loan</t>
  </si>
  <si>
    <t>Are you willing to defer your developer fee without interest, if Housing New Mexico's evaluation results in a need to do so?</t>
  </si>
  <si>
    <t>[Source1]</t>
  </si>
  <si>
    <t>[Source2]</t>
  </si>
  <si>
    <t>[Source3]</t>
  </si>
  <si>
    <t>In the event it is not economically feasible to adhere strictly to all submission or design requirements contained in the Mandatory Design Standards for Multifamily Housing, individual requirements may be waived at Housing New Mexico’s sole discretion.</t>
  </si>
  <si>
    <t>This is a multiple sheet excel workbook with application materials and schedules for various Housing New Mexico/New Mexico Mortage Finance Authority (MFA) Rental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</si>
</sst>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41" formatCode="_(* #,##0_);_(* \(#,##0\);_(* &quot;-&quot;_);_(@_)"/>
    <numFmt numFmtId="44" formatCode="_(&quot;$&quot;* #,##0.00_);_(&quot;$&quot;* \(#,##0.00\);_(&quot;$&quot;* &quot;-&quot;??_);_(@_)"/>
    <numFmt numFmtId="43" formatCode="_(* #,##0.00_);_(* \(#,##0.00\);_(* &quot;-&quot;??_);_(@_)"/>
    <numFmt numFmtId="164" formatCode="&quot;$&quot;#,##0\ ;\(&quot;$&quot;#,##0\)"/>
    <numFmt numFmtId="165" formatCode="#,###"/>
    <numFmt numFmtId="166" formatCode="_(&quot;$&quot;* #,##0_);_(&quot;$&quot;* \(#,##0\);_(&quot;$&quot;* &quot;-&quot;??_);_(@_)"/>
    <numFmt numFmtId="167" formatCode="m\o\n\th\ d\,\ yyyy"/>
    <numFmt numFmtId="168" formatCode="#.00"/>
    <numFmt numFmtId="169" formatCode="#."/>
    <numFmt numFmtId="170" formatCode="General_)"/>
    <numFmt numFmtId="171" formatCode="_(* #,##0_);_(* \(#,##0\);_(* &quot;-&quot;??_);_(@_)"/>
    <numFmt numFmtId="172" formatCode="&quot;$&quot;#,##0"/>
    <numFmt numFmtId="173" formatCode="0.0000%"/>
    <numFmt numFmtId="174" formatCode="&quot;$&quot;#,##0.000000"/>
    <numFmt numFmtId="175" formatCode="_(* #,##0.0000_);_(* \(#,##0.0000\);_(* &quot;-&quot;??_);_(@_)"/>
    <numFmt numFmtId="176" formatCode="m/yy"/>
    <numFmt numFmtId="177" formatCode="m/d/yy;@"/>
    <numFmt numFmtId="178" formatCode="0.000%"/>
    <numFmt numFmtId="179" formatCode="[$-F800]dddd\,\ mmmm\ dd\,\ yyyy"/>
    <numFmt numFmtId="180" formatCode="mm/dd/yy_)"/>
    <numFmt numFmtId="181" formatCode="#,##0.000_);\(#,##0.000\)"/>
    <numFmt numFmtId="182" formatCode="#,##0.000"/>
    <numFmt numFmtId="183" formatCode="[$-409]mmm\-yy;@"/>
  </numFmts>
  <fonts count="156" x14ac:knownFonts="1">
    <font>
      <sz val="11"/>
      <color theme="1"/>
      <name val="Calibri"/>
      <family val="2"/>
      <scheme val="minor"/>
    </font>
    <font>
      <sz val="11"/>
      <color theme="1"/>
      <name val="Calibri"/>
      <family val="2"/>
      <scheme val="minor"/>
    </font>
    <font>
      <sz val="10"/>
      <name val="Arial"/>
      <family val="2"/>
    </font>
    <font>
      <sz val="10"/>
      <name val="Arial"/>
      <family val="2"/>
    </font>
    <font>
      <b/>
      <sz val="18"/>
      <name val="Arial"/>
      <family val="2"/>
    </font>
    <font>
      <b/>
      <sz val="12"/>
      <name val="Arial"/>
      <family val="2"/>
    </font>
    <font>
      <sz val="12"/>
      <name val="Courier"/>
      <family val="3"/>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0"/>
      <name val="Arial"/>
      <family val="2"/>
    </font>
    <font>
      <sz val="1"/>
      <color indexed="8"/>
      <name val="Courier"/>
      <family val="3"/>
    </font>
    <font>
      <b/>
      <sz val="1"/>
      <color indexed="8"/>
      <name val="Courier"/>
      <family val="3"/>
    </font>
    <font>
      <i/>
      <sz val="10"/>
      <name val="Calibri"/>
      <family val="2"/>
      <scheme val="minor"/>
    </font>
    <font>
      <sz val="10"/>
      <name val="Courier"/>
      <family val="3"/>
    </font>
    <font>
      <sz val="10"/>
      <color indexed="8"/>
      <name val="Calibri"/>
      <family val="2"/>
      <scheme val="minor"/>
    </font>
    <font>
      <b/>
      <sz val="10"/>
      <color indexed="8"/>
      <name val="Calibri"/>
      <family val="2"/>
      <scheme val="minor"/>
    </font>
    <font>
      <sz val="10"/>
      <color theme="0"/>
      <name val="Calibri"/>
      <family val="2"/>
      <scheme val="minor"/>
    </font>
    <font>
      <sz val="10"/>
      <color theme="0"/>
      <name val="Courier"/>
      <family val="3"/>
    </font>
    <font>
      <sz val="10"/>
      <color rgb="FFFF0000"/>
      <name val="Calibri"/>
      <family val="2"/>
      <scheme val="minor"/>
    </font>
    <font>
      <b/>
      <sz val="28"/>
      <name val="Calibri"/>
      <family val="2"/>
      <scheme val="minor"/>
    </font>
    <font>
      <vertAlign val="superscript"/>
      <sz val="10"/>
      <color indexed="8"/>
      <name val="Calibri"/>
      <family val="2"/>
      <scheme val="minor"/>
    </font>
    <font>
      <b/>
      <i/>
      <sz val="10"/>
      <name val="Calibri"/>
      <family val="2"/>
      <scheme val="minor"/>
    </font>
    <font>
      <vertAlign val="superscript"/>
      <sz val="10"/>
      <name val="Calibri"/>
      <family val="2"/>
      <scheme val="minor"/>
    </font>
    <font>
      <b/>
      <sz val="8"/>
      <name val="Calibri"/>
      <family val="2"/>
      <scheme val="minor"/>
    </font>
    <font>
      <b/>
      <sz val="22"/>
      <color theme="1"/>
      <name val="Calibri"/>
      <family val="2"/>
      <scheme val="minor"/>
    </font>
    <font>
      <sz val="12"/>
      <name val="Courier"/>
      <family val="3"/>
    </font>
    <font>
      <sz val="12"/>
      <name val="Arial"/>
      <family val="2"/>
    </font>
    <font>
      <b/>
      <sz val="12"/>
      <name val="Calibri"/>
      <family val="2"/>
      <scheme val="minor"/>
    </font>
    <font>
      <b/>
      <sz val="11"/>
      <name val="Calibri"/>
      <family val="2"/>
      <scheme val="minor"/>
    </font>
    <font>
      <sz val="9"/>
      <color indexed="81"/>
      <name val="Tahoma"/>
      <family val="2"/>
    </font>
    <font>
      <b/>
      <sz val="9"/>
      <color indexed="81"/>
      <name val="Tahoma"/>
      <family val="2"/>
    </font>
    <font>
      <b/>
      <sz val="16"/>
      <color theme="1"/>
      <name val="Calibri"/>
      <family val="2"/>
      <scheme val="minor"/>
    </font>
    <font>
      <u/>
      <sz val="10"/>
      <name val="Calibri"/>
      <family val="2"/>
      <scheme val="minor"/>
    </font>
    <font>
      <sz val="10"/>
      <color indexed="10"/>
      <name val="Calibri"/>
      <family val="2"/>
      <scheme val="minor"/>
    </font>
    <font>
      <sz val="9"/>
      <name val="Calibri"/>
      <family val="2"/>
      <scheme val="minor"/>
    </font>
    <font>
      <b/>
      <sz val="11"/>
      <color rgb="FFFF0000"/>
      <name val="Calibri"/>
      <family val="2"/>
      <scheme val="minor"/>
    </font>
    <font>
      <u val="singleAccounting"/>
      <sz val="10"/>
      <name val="Calibri"/>
      <family val="2"/>
      <scheme val="minor"/>
    </font>
    <font>
      <b/>
      <sz val="9"/>
      <name val="Calibri"/>
      <family val="2"/>
      <scheme val="minor"/>
    </font>
    <font>
      <sz val="6"/>
      <name val="Calibri"/>
      <family val="2"/>
      <scheme val="minor"/>
    </font>
    <font>
      <b/>
      <sz val="10"/>
      <color rgb="FFFF0000"/>
      <name val="Calibri"/>
      <family val="2"/>
      <scheme val="minor"/>
    </font>
    <font>
      <sz val="11"/>
      <color theme="0"/>
      <name val="Calibri"/>
      <family val="2"/>
      <scheme val="minor"/>
    </font>
    <font>
      <sz val="11"/>
      <name val="Calibri"/>
      <family val="2"/>
      <scheme val="minor"/>
    </font>
    <font>
      <i/>
      <sz val="10"/>
      <color theme="0"/>
      <name val="Calibri"/>
      <family val="2"/>
      <scheme val="minor"/>
    </font>
    <font>
      <b/>
      <sz val="18"/>
      <color theme="1"/>
      <name val="Calibri"/>
      <family val="2"/>
      <scheme val="minor"/>
    </font>
    <font>
      <u/>
      <sz val="10"/>
      <color theme="1"/>
      <name val="Calibri"/>
      <family val="2"/>
      <scheme val="minor"/>
    </font>
    <font>
      <sz val="11"/>
      <color rgb="FFFF0000"/>
      <name val="Calibri"/>
      <family val="2"/>
      <scheme val="minor"/>
    </font>
    <font>
      <sz val="11"/>
      <name val="Calibri"/>
      <family val="2"/>
    </font>
    <font>
      <b/>
      <sz val="26"/>
      <name val="Calibri"/>
      <family val="2"/>
      <scheme val="minor"/>
    </font>
    <font>
      <sz val="12"/>
      <name val="Calibri"/>
      <family val="2"/>
      <scheme val="minor"/>
    </font>
    <font>
      <sz val="12"/>
      <color theme="1"/>
      <name val="Calibri"/>
      <family val="2"/>
      <scheme val="minor"/>
    </font>
    <font>
      <b/>
      <sz val="12"/>
      <color theme="1"/>
      <name val="Calibri"/>
      <family val="2"/>
      <scheme val="minor"/>
    </font>
    <font>
      <strike/>
      <sz val="12"/>
      <name val="Calibri"/>
      <family val="2"/>
      <scheme val="minor"/>
    </font>
    <font>
      <sz val="11"/>
      <name val="Arial"/>
      <family val="2"/>
    </font>
    <font>
      <sz val="12"/>
      <name val="Courier"/>
    </font>
    <font>
      <sz val="11"/>
      <color theme="1"/>
      <name val="Arial"/>
      <family val="2"/>
    </font>
    <font>
      <sz val="10"/>
      <color theme="1"/>
      <name val="Calibri"/>
      <family val="2"/>
    </font>
    <font>
      <u/>
      <sz val="11"/>
      <color theme="10"/>
      <name val="Calibri"/>
      <family val="2"/>
      <scheme val="minor"/>
    </font>
    <font>
      <sz val="12"/>
      <color theme="1"/>
      <name val="Arial"/>
      <family val="2"/>
    </font>
    <font>
      <b/>
      <sz val="14"/>
      <color theme="1"/>
      <name val="Arial"/>
      <family val="2"/>
    </font>
    <font>
      <u/>
      <sz val="11"/>
      <color theme="10"/>
      <name val="Arial"/>
      <family val="2"/>
    </font>
    <font>
      <b/>
      <sz val="11"/>
      <color indexed="8"/>
      <name val="Arial"/>
      <family val="2"/>
    </font>
    <font>
      <sz val="10"/>
      <name val="Calibri"/>
      <family val="2"/>
    </font>
    <font>
      <sz val="8"/>
      <name val="Arial"/>
      <family val="2"/>
    </font>
    <font>
      <sz val="11"/>
      <color theme="1"/>
      <name val="Lato"/>
      <family val="2"/>
    </font>
    <font>
      <b/>
      <sz val="11"/>
      <color theme="1"/>
      <name val="Lato"/>
      <family val="2"/>
    </font>
    <font>
      <b/>
      <sz val="14"/>
      <color theme="1"/>
      <name val="Lato"/>
      <family val="2"/>
    </font>
    <font>
      <sz val="10"/>
      <color theme="1"/>
      <name val="Lato"/>
      <family val="2"/>
    </font>
    <font>
      <sz val="11"/>
      <color theme="0"/>
      <name val="Lato"/>
      <family val="2"/>
    </font>
    <font>
      <b/>
      <sz val="11"/>
      <color theme="0"/>
      <name val="Lato"/>
      <family val="2"/>
    </font>
    <font>
      <sz val="11"/>
      <color rgb="FF231F20"/>
      <name val="Lato"/>
      <family val="2"/>
    </font>
    <font>
      <sz val="10"/>
      <color rgb="FF231F20"/>
      <name val="Lato"/>
      <family val="2"/>
    </font>
    <font>
      <b/>
      <sz val="14"/>
      <color rgb="FFE4F4F2"/>
      <name val="Lato"/>
      <family val="2"/>
    </font>
    <font>
      <i/>
      <sz val="14"/>
      <color rgb="FFB54325"/>
      <name val="Lato"/>
      <family val="2"/>
    </font>
    <font>
      <sz val="11"/>
      <name val="Lato"/>
      <family val="2"/>
    </font>
    <font>
      <u/>
      <sz val="11"/>
      <color theme="10"/>
      <name val="Lato"/>
      <family val="2"/>
    </font>
    <font>
      <sz val="12"/>
      <color theme="1"/>
      <name val="Lato"/>
      <family val="2"/>
    </font>
    <font>
      <b/>
      <i/>
      <sz val="14"/>
      <color rgb="FFB54325"/>
      <name val="Lato"/>
      <family val="2"/>
    </font>
    <font>
      <b/>
      <sz val="14"/>
      <color rgb="FFF2F6F6"/>
      <name val="Lato"/>
      <family val="2"/>
    </font>
    <font>
      <sz val="18"/>
      <color theme="1"/>
      <name val="Lato"/>
      <family val="2"/>
    </font>
    <font>
      <b/>
      <sz val="12"/>
      <color theme="1"/>
      <name val="Lato"/>
      <family val="2"/>
    </font>
    <font>
      <sz val="8"/>
      <color rgb="FFFFFFFF"/>
      <name val="Lato"/>
      <family val="2"/>
    </font>
    <font>
      <b/>
      <sz val="10"/>
      <color rgb="FFFFFFFF"/>
      <name val="Lato"/>
      <family val="2"/>
    </font>
    <font>
      <b/>
      <sz val="8"/>
      <color rgb="FF000000"/>
      <name val="Lato"/>
      <family val="2"/>
    </font>
    <font>
      <sz val="8"/>
      <color theme="1"/>
      <name val="Lato"/>
      <family val="2"/>
    </font>
    <font>
      <b/>
      <sz val="10"/>
      <color theme="1"/>
      <name val="Lato"/>
      <family val="2"/>
    </font>
    <font>
      <sz val="10"/>
      <color rgb="FFFFFFFF"/>
      <name val="Lato"/>
      <family val="2"/>
    </font>
    <font>
      <i/>
      <sz val="10"/>
      <color theme="1"/>
      <name val="Lato"/>
      <family val="2"/>
    </font>
    <font>
      <sz val="10"/>
      <name val="Lato"/>
      <family val="2"/>
    </font>
    <font>
      <b/>
      <sz val="10"/>
      <name val="Lato"/>
      <family val="2"/>
    </font>
    <font>
      <sz val="10"/>
      <color theme="0"/>
      <name val="Lato"/>
      <family val="2"/>
    </font>
    <font>
      <b/>
      <sz val="7"/>
      <color theme="1"/>
      <name val="Lato"/>
      <family val="2"/>
    </font>
    <font>
      <b/>
      <sz val="11"/>
      <color rgb="FF000000"/>
      <name val="Lato"/>
      <family val="2"/>
    </font>
    <font>
      <b/>
      <i/>
      <sz val="10"/>
      <color theme="1"/>
      <name val="Lato"/>
      <family val="2"/>
    </font>
    <font>
      <b/>
      <i/>
      <sz val="12"/>
      <color rgb="FFB54325"/>
      <name val="Lato"/>
      <family val="2"/>
    </font>
    <font>
      <b/>
      <vertAlign val="superscript"/>
      <sz val="11"/>
      <color theme="0"/>
      <name val="Lato"/>
      <family val="2"/>
    </font>
    <font>
      <vertAlign val="superscript"/>
      <sz val="11"/>
      <color theme="1"/>
      <name val="Lato"/>
      <family val="2"/>
    </font>
    <font>
      <sz val="11"/>
      <color rgb="FFFF0000"/>
      <name val="Lato"/>
      <family val="2"/>
    </font>
    <font>
      <b/>
      <i/>
      <sz val="11"/>
      <color rgb="FFB54325"/>
      <name val="Lato"/>
      <family val="2"/>
    </font>
    <font>
      <b/>
      <i/>
      <vertAlign val="superscript"/>
      <sz val="11"/>
      <color rgb="FFB54325"/>
      <name val="Lato"/>
      <family val="2"/>
    </font>
    <font>
      <sz val="14"/>
      <color theme="1"/>
      <name val="Lato"/>
      <family val="2"/>
    </font>
    <font>
      <b/>
      <sz val="11"/>
      <color indexed="8"/>
      <name val="Lato"/>
      <family val="2"/>
    </font>
    <font>
      <sz val="11"/>
      <color rgb="FF000000"/>
      <name val="Lato"/>
      <family val="2"/>
    </font>
    <font>
      <sz val="9"/>
      <color theme="1"/>
      <name val="Lato"/>
      <family val="2"/>
    </font>
    <font>
      <b/>
      <sz val="9"/>
      <color theme="1"/>
      <name val="Lato"/>
      <family val="2"/>
    </font>
    <font>
      <b/>
      <sz val="8"/>
      <color theme="1"/>
      <name val="Lato"/>
      <family val="2"/>
    </font>
    <font>
      <b/>
      <u/>
      <sz val="10"/>
      <color theme="1"/>
      <name val="Lato"/>
      <family val="2"/>
    </font>
    <font>
      <sz val="11"/>
      <color indexed="8"/>
      <name val="Lato"/>
      <family val="2"/>
    </font>
    <font>
      <sz val="10"/>
      <color rgb="FFFF0000"/>
      <name val="Lato"/>
      <family val="2"/>
    </font>
    <font>
      <b/>
      <sz val="11"/>
      <name val="Lato"/>
      <family val="2"/>
    </font>
    <font>
      <sz val="6"/>
      <name val="Lato"/>
      <family val="2"/>
    </font>
    <font>
      <b/>
      <i/>
      <sz val="12"/>
      <name val="Lato"/>
      <family val="2"/>
    </font>
    <font>
      <b/>
      <sz val="12"/>
      <name val="Lato"/>
      <family val="2"/>
    </font>
    <font>
      <i/>
      <sz val="11"/>
      <name val="Lato"/>
      <family val="2"/>
    </font>
    <font>
      <i/>
      <sz val="11"/>
      <color rgb="FFFF0000"/>
      <name val="Lato"/>
      <family val="2"/>
    </font>
    <font>
      <sz val="16"/>
      <color theme="0"/>
      <name val="Lato"/>
      <family val="2"/>
    </font>
    <font>
      <sz val="12"/>
      <color rgb="FF000000"/>
      <name val="Lato"/>
      <family val="2"/>
    </font>
    <font>
      <sz val="12"/>
      <color rgb="FF0070C0"/>
      <name val="Lato"/>
      <family val="2"/>
    </font>
    <font>
      <i/>
      <vertAlign val="superscript"/>
      <sz val="12"/>
      <color theme="1"/>
      <name val="Lato"/>
      <family val="2"/>
    </font>
    <font>
      <sz val="11"/>
      <color rgb="FFC00000"/>
      <name val="Lato"/>
      <family val="2"/>
    </font>
    <font>
      <b/>
      <i/>
      <sz val="11"/>
      <color theme="1"/>
      <name val="Lato"/>
      <family val="2"/>
    </font>
    <font>
      <sz val="11"/>
      <color rgb="FFB54325"/>
      <name val="Lato"/>
      <family val="2"/>
    </font>
    <font>
      <b/>
      <sz val="11"/>
      <color rgb="FFB54325"/>
      <name val="Lato"/>
      <family val="2"/>
    </font>
    <font>
      <b/>
      <sz val="12"/>
      <color theme="0"/>
      <name val="Lato"/>
      <family val="2"/>
    </font>
    <font>
      <sz val="12"/>
      <color theme="0"/>
      <name val="Lato"/>
      <family val="2"/>
    </font>
    <font>
      <sz val="10"/>
      <color theme="1"/>
      <name val="Aptos Narrow"/>
      <family val="2"/>
    </font>
    <font>
      <sz val="12"/>
      <name val="Lato"/>
      <family val="2"/>
    </font>
    <font>
      <b/>
      <sz val="9"/>
      <name val="Lato"/>
      <family val="2"/>
    </font>
    <font>
      <sz val="10"/>
      <color indexed="8"/>
      <name val="Lato"/>
      <family val="2"/>
    </font>
    <font>
      <sz val="8"/>
      <color indexed="8"/>
      <name val="Lato"/>
      <family val="2"/>
    </font>
    <font>
      <b/>
      <sz val="14"/>
      <color indexed="8"/>
      <name val="Lato"/>
      <family val="2"/>
    </font>
    <font>
      <sz val="14"/>
      <color indexed="8"/>
      <name val="Lato"/>
      <family val="2"/>
    </font>
    <font>
      <sz val="10"/>
      <color rgb="FF000000"/>
      <name val="Lato"/>
      <family val="2"/>
    </font>
    <font>
      <sz val="9"/>
      <name val="Lato"/>
      <family val="2"/>
    </font>
    <font>
      <sz val="12"/>
      <name val="Lato Black"/>
      <family val="2"/>
    </font>
    <font>
      <b/>
      <sz val="10"/>
      <color indexed="8"/>
      <name val="Lato"/>
      <family val="2"/>
    </font>
    <font>
      <u/>
      <sz val="11"/>
      <name val="Lato"/>
      <family val="2"/>
    </font>
    <font>
      <sz val="11"/>
      <name val="Lato Black"/>
      <family val="2"/>
    </font>
    <font>
      <b/>
      <sz val="9"/>
      <color indexed="8"/>
      <name val="Lato"/>
      <family val="2"/>
    </font>
    <font>
      <vertAlign val="superscript"/>
      <sz val="11"/>
      <color rgb="FF000000"/>
      <name val="Lato"/>
      <family val="2"/>
    </font>
    <font>
      <vertAlign val="superscript"/>
      <sz val="11"/>
      <color indexed="8"/>
      <name val="Lato"/>
      <family val="2"/>
    </font>
    <font>
      <sz val="8"/>
      <color theme="0"/>
      <name val="Lato"/>
      <family val="2"/>
    </font>
    <font>
      <b/>
      <i/>
      <sz val="11"/>
      <name val="Lato"/>
      <family val="2"/>
    </font>
    <font>
      <b/>
      <i/>
      <sz val="11"/>
      <color theme="0"/>
      <name val="Lato"/>
      <family val="2"/>
    </font>
    <font>
      <vertAlign val="superscript"/>
      <sz val="11"/>
      <name val="Lato"/>
      <family val="2"/>
    </font>
    <font>
      <b/>
      <i/>
      <sz val="12"/>
      <color theme="0"/>
      <name val="Lato"/>
      <family val="2"/>
    </font>
    <font>
      <b/>
      <sz val="8"/>
      <color indexed="8"/>
      <name val="Lato"/>
      <family val="2"/>
    </font>
    <font>
      <i/>
      <sz val="9"/>
      <name val="Lato"/>
      <family val="2"/>
    </font>
    <font>
      <sz val="8"/>
      <name val="Lato"/>
      <family val="2"/>
    </font>
    <font>
      <vertAlign val="superscript"/>
      <sz val="8"/>
      <name val="Lato"/>
      <family val="2"/>
    </font>
    <font>
      <i/>
      <vertAlign val="superscript"/>
      <sz val="14"/>
      <name val="Lato"/>
      <family val="2"/>
    </font>
    <font>
      <b/>
      <sz val="8"/>
      <name val="Lato"/>
      <family val="2"/>
    </font>
    <font>
      <sz val="8"/>
      <name val="Calibri"/>
      <family val="2"/>
      <scheme val="minor"/>
    </font>
    <font>
      <i/>
      <sz val="10"/>
      <name val="Lato"/>
      <family val="2"/>
    </font>
  </fonts>
  <fills count="18">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1" tint="0.249977111117893"/>
        <bgColor indexed="64"/>
      </patternFill>
    </fill>
    <fill>
      <patternFill patternType="solid">
        <fgColor rgb="FFFDE077"/>
        <bgColor indexed="64"/>
      </patternFill>
    </fill>
    <fill>
      <patternFill patternType="solid">
        <fgColor theme="0" tint="-0.249977111117893"/>
        <bgColor indexed="64"/>
      </patternFill>
    </fill>
    <fill>
      <patternFill patternType="solid">
        <fgColor rgb="FFFFFFFF"/>
        <bgColor indexed="64"/>
      </patternFill>
    </fill>
    <fill>
      <patternFill patternType="solid">
        <fgColor rgb="FFBFBFBF"/>
        <bgColor indexed="64"/>
      </patternFill>
    </fill>
    <fill>
      <patternFill patternType="solid">
        <fgColor rgb="FF00918F"/>
        <bgColor indexed="64"/>
      </patternFill>
    </fill>
    <fill>
      <patternFill patternType="solid">
        <fgColor rgb="FFFBB040"/>
        <bgColor indexed="64"/>
      </patternFill>
    </fill>
    <fill>
      <patternFill patternType="solid">
        <fgColor rgb="FFE8F0F0"/>
        <bgColor indexed="64"/>
      </patternFill>
    </fill>
    <fill>
      <patternFill patternType="solid">
        <fgColor rgb="FFF2F6F6"/>
        <bgColor indexed="64"/>
      </patternFill>
    </fill>
    <fill>
      <patternFill patternType="solid">
        <fgColor rgb="FFFFC000"/>
        <bgColor indexed="64"/>
      </patternFill>
    </fill>
    <fill>
      <patternFill patternType="solid">
        <fgColor theme="0" tint="-0.34998626667073579"/>
        <bgColor indexed="64"/>
      </patternFill>
    </fill>
    <fill>
      <patternFill patternType="solid">
        <fgColor indexed="55"/>
        <bgColor indexed="64"/>
      </patternFill>
    </fill>
  </fills>
  <borders count="258">
    <border>
      <left/>
      <right/>
      <top/>
      <bottom/>
      <diagonal/>
    </border>
    <border>
      <left/>
      <right/>
      <top style="double">
        <color indexed="64"/>
      </top>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8" tint="-0.499984740745262"/>
      </left>
      <right style="medium">
        <color theme="8" tint="-0.499984740745262"/>
      </right>
      <top style="medium">
        <color theme="8" tint="-0.499984740745262"/>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theme="8" tint="-0.499984740745262"/>
      </top>
      <bottom style="medium">
        <color indexed="64"/>
      </bottom>
      <diagonal/>
    </border>
    <border>
      <left style="medium">
        <color theme="8" tint="-0.499984740745262"/>
      </left>
      <right style="thin">
        <color indexed="64"/>
      </right>
      <top style="thin">
        <color indexed="64"/>
      </top>
      <bottom/>
      <diagonal/>
    </border>
    <border>
      <left style="medium">
        <color theme="8" tint="-0.499984740745262"/>
      </left>
      <right style="thin">
        <color indexed="64"/>
      </right>
      <top/>
      <bottom style="thin">
        <color indexed="64"/>
      </bottom>
      <diagonal/>
    </border>
    <border>
      <left/>
      <right style="medium">
        <color theme="8" tint="-0.499984740745262"/>
      </right>
      <top/>
      <bottom style="thin">
        <color indexed="64"/>
      </bottom>
      <diagonal/>
    </border>
    <border>
      <left style="medium">
        <color theme="8" tint="-0.499984740745262"/>
      </left>
      <right style="thin">
        <color indexed="64"/>
      </right>
      <top style="thin">
        <color indexed="64"/>
      </top>
      <bottom style="thin">
        <color indexed="64"/>
      </bottom>
      <diagonal/>
    </border>
    <border>
      <left style="thin">
        <color indexed="64"/>
      </left>
      <right style="medium">
        <color theme="8" tint="-0.499984740745262"/>
      </right>
      <top style="thin">
        <color indexed="64"/>
      </top>
      <bottom style="thin">
        <color indexed="64"/>
      </bottom>
      <diagonal/>
    </border>
    <border>
      <left style="thin">
        <color indexed="64"/>
      </left>
      <right style="medium">
        <color theme="8" tint="-0.499984740745262"/>
      </right>
      <top style="thin">
        <color indexed="64"/>
      </top>
      <bottom/>
      <diagonal/>
    </border>
    <border>
      <left style="medium">
        <color theme="8" tint="-0.499984740745262"/>
      </left>
      <right style="thin">
        <color indexed="64"/>
      </right>
      <top/>
      <bottom/>
      <diagonal/>
    </border>
    <border>
      <left style="thin">
        <color indexed="64"/>
      </left>
      <right/>
      <top/>
      <bottom/>
      <diagonal/>
    </border>
    <border>
      <left style="medium">
        <color theme="8" tint="-0.499984740745262"/>
      </left>
      <right style="thin">
        <color indexed="64"/>
      </right>
      <top style="medium">
        <color theme="8" tint="-0.499984740745262"/>
      </top>
      <bottom style="thin">
        <color indexed="64"/>
      </bottom>
      <diagonal/>
    </border>
    <border>
      <left style="thin">
        <color indexed="64"/>
      </left>
      <right style="thin">
        <color indexed="64"/>
      </right>
      <top style="medium">
        <color theme="8" tint="-0.499984740745262"/>
      </top>
      <bottom style="thin">
        <color indexed="64"/>
      </bottom>
      <diagonal/>
    </border>
    <border>
      <left style="thin">
        <color indexed="64"/>
      </left>
      <right style="medium">
        <color theme="8" tint="-0.499984740745262"/>
      </right>
      <top style="medium">
        <color theme="8" tint="-0.499984740745262"/>
      </top>
      <bottom style="thin">
        <color indexed="64"/>
      </bottom>
      <diagonal/>
    </border>
    <border>
      <left style="medium">
        <color theme="8" tint="-0.499984740745262"/>
      </left>
      <right style="thin">
        <color indexed="64"/>
      </right>
      <top style="thin">
        <color indexed="64"/>
      </top>
      <bottom style="medium">
        <color theme="8" tint="-0.499984740745262"/>
      </bottom>
      <diagonal/>
    </border>
    <border>
      <left style="thin">
        <color indexed="64"/>
      </left>
      <right style="medium">
        <color theme="8" tint="-0.499984740745262"/>
      </right>
      <top style="thin">
        <color indexed="64"/>
      </top>
      <bottom style="medium">
        <color theme="8" tint="-0.499984740745262"/>
      </bottom>
      <diagonal/>
    </border>
    <border>
      <left style="thin">
        <color indexed="64"/>
      </left>
      <right style="thin">
        <color indexed="64"/>
      </right>
      <top/>
      <bottom style="medium">
        <color theme="8" tint="-0.499984740745262"/>
      </bottom>
      <diagonal/>
    </border>
    <border>
      <left style="thin">
        <color indexed="64"/>
      </left>
      <right/>
      <top/>
      <bottom style="medium">
        <color theme="8" tint="-0.499984740745262"/>
      </bottom>
      <diagonal/>
    </border>
    <border>
      <left style="thin">
        <color indexed="64"/>
      </left>
      <right/>
      <top style="thin">
        <color indexed="64"/>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medium">
        <color theme="8" tint="-0.499984740745262"/>
      </left>
      <right/>
      <top style="thin">
        <color indexed="64"/>
      </top>
      <bottom/>
      <diagonal/>
    </border>
    <border>
      <left/>
      <right/>
      <top style="thin">
        <color indexed="64"/>
      </top>
      <bottom style="thin">
        <color indexed="64"/>
      </bottom>
      <diagonal/>
    </border>
    <border>
      <left/>
      <right/>
      <top/>
      <bottom style="thin">
        <color theme="8" tint="-0.499984740745262"/>
      </bottom>
      <diagonal/>
    </border>
    <border>
      <left style="thin">
        <color indexed="64"/>
      </left>
      <right style="medium">
        <color theme="8" tint="-0.499984740745262"/>
      </right>
      <top/>
      <bottom style="thin">
        <color indexed="64"/>
      </bottom>
      <diagonal/>
    </border>
    <border>
      <left style="medium">
        <color theme="8" tint="-0.499984740745262"/>
      </left>
      <right style="medium">
        <color theme="8" tint="-0.499984740745262"/>
      </right>
      <top/>
      <bottom style="medium">
        <color theme="8" tint="-0.499984740745262"/>
      </bottom>
      <diagonal/>
    </border>
    <border>
      <left style="medium">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medium">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style="medium">
        <color theme="8" tint="-0.499984740745262"/>
      </left>
      <right style="thin">
        <color indexed="64"/>
      </right>
      <top style="thin">
        <color indexed="64"/>
      </top>
      <bottom style="thin">
        <color theme="8" tint="-0.499984740745262"/>
      </bottom>
      <diagonal/>
    </border>
    <border>
      <left style="thin">
        <color indexed="64"/>
      </left>
      <right style="thin">
        <color indexed="64"/>
      </right>
      <top style="thin">
        <color indexed="64"/>
      </top>
      <bottom style="thin">
        <color theme="8" tint="-0.499984740745262"/>
      </bottom>
      <diagonal/>
    </border>
    <border>
      <left style="thin">
        <color indexed="64"/>
      </left>
      <right style="medium">
        <color theme="8" tint="-0.499984740745262"/>
      </right>
      <top style="thin">
        <color indexed="64"/>
      </top>
      <bottom style="thin">
        <color theme="8" tint="-0.499984740745262"/>
      </bottom>
      <diagonal/>
    </border>
    <border>
      <left/>
      <right/>
      <top style="thin">
        <color indexed="64"/>
      </top>
      <bottom style="double">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theme="8" tint="-0.499984740745262"/>
      </right>
      <top/>
      <bottom/>
      <diagonal/>
    </border>
    <border>
      <left style="medium">
        <color theme="8" tint="-0.499984740745262"/>
      </left>
      <right/>
      <top/>
      <bottom style="thin">
        <color indexed="64"/>
      </bottom>
      <diagonal/>
    </border>
    <border>
      <left style="medium">
        <color theme="8" tint="-0.499984740745262"/>
      </left>
      <right/>
      <top style="thin">
        <color indexed="64"/>
      </top>
      <bottom style="thin">
        <color indexed="64"/>
      </bottom>
      <diagonal/>
    </border>
    <border>
      <left style="medium">
        <color theme="8" tint="-0.499984740745262"/>
      </left>
      <right/>
      <top style="medium">
        <color indexed="64"/>
      </top>
      <bottom/>
      <diagonal/>
    </border>
    <border>
      <left/>
      <right style="medium">
        <color theme="8" tint="-0.499984740745262"/>
      </right>
      <top style="medium">
        <color indexed="64"/>
      </top>
      <bottom/>
      <diagonal/>
    </border>
    <border>
      <left style="medium">
        <color theme="8" tint="-0.499984740745262"/>
      </left>
      <right/>
      <top style="thin">
        <color indexed="64"/>
      </top>
      <bottom style="medium">
        <color theme="8" tint="-0.499984740745262"/>
      </bottom>
      <diagonal/>
    </border>
    <border>
      <left style="medium">
        <color theme="8" tint="-0.499984740745262"/>
      </left>
      <right/>
      <top style="medium">
        <color theme="8" tint="-0.499984740745262"/>
      </top>
      <bottom style="thin">
        <color indexed="64"/>
      </bottom>
      <diagonal/>
    </border>
    <border>
      <left/>
      <right style="thin">
        <color indexed="64"/>
      </right>
      <top style="medium">
        <color theme="8" tint="-0.499984740745262"/>
      </top>
      <bottom style="thin">
        <color indexed="64"/>
      </bottom>
      <diagonal/>
    </border>
    <border>
      <left style="thin">
        <color indexed="64"/>
      </left>
      <right style="medium">
        <color theme="8" tint="-0.499984740745262"/>
      </right>
      <top/>
      <bottom style="medium">
        <color theme="8" tint="-0.499984740745262"/>
      </bottom>
      <diagonal/>
    </border>
    <border>
      <left/>
      <right style="medium">
        <color theme="8" tint="-0.499984740745262"/>
      </right>
      <top style="thin">
        <color indexed="64"/>
      </top>
      <bottom/>
      <diagonal/>
    </border>
    <border>
      <left/>
      <right style="thin">
        <color indexed="64"/>
      </right>
      <top style="medium">
        <color theme="8" tint="-0.499984740745262"/>
      </top>
      <bottom style="medium">
        <color theme="8" tint="-0.499984740745262"/>
      </bottom>
      <diagonal/>
    </border>
    <border>
      <left style="thin">
        <color indexed="64"/>
      </left>
      <right style="thin">
        <color indexed="64"/>
      </right>
      <top style="medium">
        <color theme="8" tint="-0.499984740745262"/>
      </top>
      <bottom style="medium">
        <color theme="8" tint="-0.499984740745262"/>
      </bottom>
      <diagonal/>
    </border>
    <border>
      <left style="thin">
        <color indexed="64"/>
      </left>
      <right style="medium">
        <color theme="8" tint="-0.499984740745262"/>
      </right>
      <top style="medium">
        <color theme="8" tint="-0.499984740745262"/>
      </top>
      <bottom style="medium">
        <color theme="8" tint="-0.499984740745262"/>
      </bottom>
      <diagonal/>
    </border>
    <border>
      <left/>
      <right style="thin">
        <color indexed="64"/>
      </right>
      <top/>
      <bottom style="medium">
        <color theme="8" tint="-0.499984740745262"/>
      </bottom>
      <diagonal/>
    </border>
    <border>
      <left style="thin">
        <color indexed="64"/>
      </left>
      <right/>
      <top style="medium">
        <color theme="8" tint="-0.499984740745262"/>
      </top>
      <bottom style="medium">
        <color theme="8" tint="-0.499984740745262"/>
      </bottom>
      <diagonal/>
    </border>
    <border>
      <left style="medium">
        <color theme="8" tint="-0.499984740745262"/>
      </left>
      <right style="thin">
        <color indexed="64"/>
      </right>
      <top style="medium">
        <color theme="8" tint="-0.499984740745262"/>
      </top>
      <bottom style="medium">
        <color theme="8" tint="-0.499984740745262"/>
      </bottom>
      <diagonal/>
    </border>
    <border>
      <left style="medium">
        <color theme="8" tint="-0.499984740745262"/>
      </left>
      <right style="medium">
        <color theme="8" tint="-0.499984740745262"/>
      </right>
      <top style="thin">
        <color indexed="64"/>
      </top>
      <bottom/>
      <diagonal/>
    </border>
    <border>
      <left style="medium">
        <color theme="8" tint="-0.499984740745262"/>
      </left>
      <right style="medium">
        <color theme="8" tint="-0.499984740745262"/>
      </right>
      <top style="thin">
        <color indexed="64"/>
      </top>
      <bottom style="medium">
        <color theme="8" tint="-0.499984740745262"/>
      </bottom>
      <diagonal/>
    </border>
    <border>
      <left style="medium">
        <color theme="8" tint="-0.499984740745262"/>
      </left>
      <right style="medium">
        <color theme="8" tint="-0.499984740745262"/>
      </right>
      <top/>
      <bottom/>
      <diagonal/>
    </border>
    <border>
      <left style="thin">
        <color indexed="64"/>
      </left>
      <right style="medium">
        <color theme="8" tint="-0.499984740745262"/>
      </right>
      <top style="medium">
        <color theme="8" tint="-0.499984740745262"/>
      </top>
      <bottom/>
      <diagonal/>
    </border>
    <border>
      <left style="medium">
        <color theme="8" tint="-0.499984740745262"/>
      </left>
      <right style="thin">
        <color theme="8" tint="-0.499984740745262"/>
      </right>
      <top style="thin">
        <color theme="8" tint="-0.499984740745262"/>
      </top>
      <bottom style="medium">
        <color theme="8" tint="-0.499984740745262"/>
      </bottom>
      <diagonal/>
    </border>
    <border>
      <left style="thin">
        <color indexed="64"/>
      </left>
      <right style="thin">
        <color indexed="64"/>
      </right>
      <top style="medium">
        <color theme="8" tint="-0.499984740745262"/>
      </top>
      <bottom/>
      <diagonal/>
    </border>
    <border>
      <left style="medium">
        <color theme="8" tint="-0.499984740745262"/>
      </left>
      <right style="thin">
        <color indexed="64"/>
      </right>
      <top style="medium">
        <color theme="8" tint="-0.499984740745262"/>
      </top>
      <bottom/>
      <diagonal/>
    </border>
    <border>
      <left style="medium">
        <color theme="8" tint="-0.499984740745262"/>
      </left>
      <right style="thin">
        <color theme="8" tint="-0.499984740745262"/>
      </right>
      <top/>
      <bottom style="thin">
        <color theme="8" tint="-0.499984740745262"/>
      </bottom>
      <diagonal/>
    </border>
    <border>
      <left style="thin">
        <color indexed="64"/>
      </left>
      <right/>
      <top style="medium">
        <color theme="8" tint="-0.499984740745262"/>
      </top>
      <bottom/>
      <diagonal/>
    </border>
    <border>
      <left style="thin">
        <color indexed="64"/>
      </left>
      <right style="medium">
        <color theme="8" tint="-0.499984740745262"/>
      </right>
      <top style="medium">
        <color indexed="64"/>
      </top>
      <bottom/>
      <diagonal/>
    </border>
    <border>
      <left style="medium">
        <color theme="8" tint="-0.499984740745262"/>
      </left>
      <right/>
      <top style="medium">
        <color theme="8" tint="-0.499984740745262"/>
      </top>
      <bottom style="medium">
        <color indexed="64"/>
      </bottom>
      <diagonal/>
    </border>
    <border>
      <left style="thin">
        <color indexed="64"/>
      </left>
      <right/>
      <top style="medium">
        <color theme="8" tint="-0.499984740745262"/>
      </top>
      <bottom style="medium">
        <color indexed="64"/>
      </bottom>
      <diagonal/>
    </border>
    <border>
      <left/>
      <right style="medium">
        <color theme="8" tint="-0.499984740745262"/>
      </right>
      <top style="medium">
        <color theme="8" tint="-0.499984740745262"/>
      </top>
      <bottom style="medium">
        <color indexed="64"/>
      </bottom>
      <diagonal/>
    </border>
    <border>
      <left style="thin">
        <color indexed="64"/>
      </left>
      <right style="medium">
        <color theme="8" tint="-0.499984740745262"/>
      </right>
      <top style="medium">
        <color theme="8" tint="-0.499984740745262"/>
      </top>
      <bottom style="medium">
        <color indexed="64"/>
      </bottom>
      <diagonal/>
    </border>
    <border>
      <left/>
      <right/>
      <top style="thin">
        <color theme="8" tint="-0.499984740745262"/>
      </top>
      <bottom/>
      <diagonal/>
    </border>
    <border>
      <left/>
      <right style="medium">
        <color theme="8" tint="-0.499984740745262"/>
      </right>
      <top/>
      <bottom style="thin">
        <color theme="8" tint="-0.499984740745262"/>
      </bottom>
      <diagonal/>
    </border>
    <border>
      <left/>
      <right style="medium">
        <color theme="8" tint="-0.499984740745262"/>
      </right>
      <top style="thin">
        <color theme="8" tint="-0.499984740745262"/>
      </top>
      <bottom/>
      <diagonal/>
    </border>
    <border>
      <left/>
      <right/>
      <top style="medium">
        <color theme="8" tint="-0.499984740745262"/>
      </top>
      <bottom style="thin">
        <color theme="8" tint="-0.499984740745262"/>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theme="8" tint="-0.499984740745262"/>
      </bottom>
      <diagonal/>
    </border>
    <border>
      <left style="thin">
        <color theme="8" tint="-0.499984740745262"/>
      </left>
      <right style="thin">
        <color indexed="64"/>
      </right>
      <top style="thin">
        <color theme="8" tint="-0.499984740745262"/>
      </top>
      <bottom style="thin">
        <color indexed="64"/>
      </bottom>
      <diagonal/>
    </border>
    <border>
      <left style="thin">
        <color indexed="64"/>
      </left>
      <right style="thin">
        <color theme="8" tint="-0.499984740745262"/>
      </right>
      <top style="thin">
        <color theme="8" tint="-0.499984740745262"/>
      </top>
      <bottom style="thin">
        <color indexed="64"/>
      </bottom>
      <diagonal/>
    </border>
    <border>
      <left style="thin">
        <color theme="8" tint="-0.499984740745262"/>
      </left>
      <right style="thin">
        <color indexed="64"/>
      </right>
      <top style="thin">
        <color indexed="64"/>
      </top>
      <bottom style="thin">
        <color indexed="64"/>
      </bottom>
      <diagonal/>
    </border>
    <border>
      <left style="thin">
        <color indexed="64"/>
      </left>
      <right style="thin">
        <color theme="8" tint="-0.499984740745262"/>
      </right>
      <top style="thin">
        <color indexed="64"/>
      </top>
      <bottom style="thin">
        <color indexed="64"/>
      </bottom>
      <diagonal/>
    </border>
    <border>
      <left style="thin">
        <color theme="8" tint="-0.499984740745262"/>
      </left>
      <right style="thin">
        <color indexed="64"/>
      </right>
      <top style="thin">
        <color indexed="64"/>
      </top>
      <bottom style="thin">
        <color theme="8" tint="-0.499984740745262"/>
      </bottom>
      <diagonal/>
    </border>
    <border>
      <left style="thin">
        <color indexed="64"/>
      </left>
      <right style="thin">
        <color theme="8" tint="-0.499984740745262"/>
      </right>
      <top style="thin">
        <color indexed="64"/>
      </top>
      <bottom style="thin">
        <color theme="8" tint="-0.499984740745262"/>
      </bottom>
      <diagonal/>
    </border>
    <border>
      <left/>
      <right style="medium">
        <color theme="8" tint="-0.499984740745262"/>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style="thin">
        <color indexed="64"/>
      </left>
      <right style="thin">
        <color theme="8" tint="-0.499984740745262"/>
      </right>
      <top style="medium">
        <color theme="8" tint="-0.499984740745262"/>
      </top>
      <bottom style="thin">
        <color indexed="64"/>
      </bottom>
      <diagonal/>
    </border>
    <border>
      <left style="thin">
        <color theme="8" tint="-0.499984740745262"/>
      </left>
      <right style="thin">
        <color indexed="64"/>
      </right>
      <top style="medium">
        <color theme="8" tint="-0.499984740745262"/>
      </top>
      <bottom style="thin">
        <color indexed="64"/>
      </bottom>
      <diagonal/>
    </border>
    <border>
      <left style="medium">
        <color theme="8" tint="-0.499984740745262"/>
      </left>
      <right style="thin">
        <color indexed="64"/>
      </right>
      <top style="thin">
        <color theme="8" tint="-0.499984740745262"/>
      </top>
      <bottom style="thin">
        <color indexed="64"/>
      </bottom>
      <diagonal/>
    </border>
    <border>
      <left style="thin">
        <color indexed="64"/>
      </left>
      <right style="medium">
        <color theme="8" tint="-0.499984740745262"/>
      </right>
      <top style="thin">
        <color theme="8" tint="-0.499984740745262"/>
      </top>
      <bottom style="thin">
        <color indexed="64"/>
      </bottom>
      <diagonal/>
    </border>
    <border>
      <left style="thin">
        <color theme="8" tint="-0.499984740745262"/>
      </left>
      <right style="thin">
        <color theme="8" tint="-0.499984740745262"/>
      </right>
      <top/>
      <bottom/>
      <diagonal/>
    </border>
    <border>
      <left style="thin">
        <color indexed="64"/>
      </left>
      <right style="medium">
        <color theme="8" tint="-0.499984740745262"/>
      </right>
      <top style="thin">
        <color indexed="64"/>
      </top>
      <bottom style="medium">
        <color indexed="64"/>
      </bottom>
      <diagonal/>
    </border>
    <border>
      <left/>
      <right style="medium">
        <color theme="8" tint="-0.499984740745262"/>
      </right>
      <top style="thin">
        <color indexed="64"/>
      </top>
      <bottom style="medium">
        <color theme="8" tint="-0.499984740745262"/>
      </bottom>
      <diagonal/>
    </border>
    <border>
      <left style="thin">
        <color indexed="64"/>
      </left>
      <right/>
      <top style="medium">
        <color theme="8" tint="-0.499984740745262"/>
      </top>
      <bottom style="thin">
        <color indexed="64"/>
      </bottom>
      <diagonal/>
    </border>
    <border>
      <left/>
      <right style="medium">
        <color theme="8" tint="-0.499984740745262"/>
      </right>
      <top style="medium">
        <color theme="8" tint="-0.499984740745262"/>
      </top>
      <bottom style="thin">
        <color indexed="64"/>
      </bottom>
      <diagonal/>
    </border>
    <border>
      <left style="medium">
        <color theme="8" tint="-0.499984740745262"/>
      </left>
      <right style="thin">
        <color indexed="64"/>
      </right>
      <top style="thin">
        <color indexed="64"/>
      </top>
      <bottom style="medium">
        <color indexed="64"/>
      </bottom>
      <diagonal/>
    </border>
    <border>
      <left style="medium">
        <color theme="8" tint="-0.499984740745262"/>
      </left>
      <right style="thin">
        <color indexed="64"/>
      </right>
      <top/>
      <bottom style="medium">
        <color theme="8" tint="-0.499984740745262"/>
      </bottom>
      <diagonal/>
    </border>
    <border>
      <left/>
      <right style="medium">
        <color theme="8" tint="-0.499984740745262"/>
      </right>
      <top style="thin">
        <color indexed="64"/>
      </top>
      <bottom style="thin">
        <color indexed="64"/>
      </bottom>
      <diagonal/>
    </border>
    <border>
      <left/>
      <right/>
      <top style="medium">
        <color theme="8" tint="-0.499984740745262"/>
      </top>
      <bottom style="thin">
        <color indexed="64"/>
      </bottom>
      <diagonal/>
    </border>
    <border>
      <left/>
      <right style="medium">
        <color theme="8" tint="-0.499984740745262"/>
      </right>
      <top style="thin">
        <color indexed="64"/>
      </top>
      <bottom style="medium">
        <color indexed="64"/>
      </bottom>
      <diagonal/>
    </border>
    <border>
      <left/>
      <right style="medium">
        <color theme="8" tint="-0.499984740745262"/>
      </right>
      <top/>
      <bottom style="medium">
        <color indexed="64"/>
      </bottom>
      <diagonal/>
    </border>
    <border>
      <left style="medium">
        <color theme="8" tint="-0.499984740745262"/>
      </left>
      <right/>
      <top/>
      <bottom style="medium">
        <color indexed="64"/>
      </bottom>
      <diagonal/>
    </border>
    <border>
      <left/>
      <right style="thin">
        <color indexed="64"/>
      </right>
      <top/>
      <bottom/>
      <diagonal/>
    </border>
    <border>
      <left style="medium">
        <color theme="8" tint="-0.499984740745262"/>
      </left>
      <right style="thin">
        <color theme="8" tint="-0.499984740745262"/>
      </right>
      <top style="medium">
        <color theme="8" tint="-0.499984740745262"/>
      </top>
      <bottom style="medium">
        <color theme="8" tint="-0.499984740745262"/>
      </bottom>
      <diagonal/>
    </border>
    <border>
      <left style="thin">
        <color theme="8" tint="-0.499984740745262"/>
      </left>
      <right style="thin">
        <color theme="8" tint="-0.499984740745262"/>
      </right>
      <top style="medium">
        <color theme="8" tint="-0.499984740745262"/>
      </top>
      <bottom style="medium">
        <color theme="8" tint="-0.499984740745262"/>
      </bottom>
      <diagonal/>
    </border>
    <border>
      <left style="thin">
        <color theme="8" tint="-0.499984740745262"/>
      </left>
      <right style="medium">
        <color theme="8" tint="-0.499984740745262"/>
      </right>
      <top style="medium">
        <color theme="8" tint="-0.499984740745262"/>
      </top>
      <bottom style="medium">
        <color theme="8" tint="-0.499984740745262"/>
      </bottom>
      <diagonal/>
    </border>
    <border>
      <left/>
      <right/>
      <top style="thin">
        <color indexed="64"/>
      </top>
      <bottom style="medium">
        <color indexed="64"/>
      </bottom>
      <diagonal/>
    </border>
    <border>
      <left style="medium">
        <color theme="8" tint="-0.499984740745262"/>
      </left>
      <right/>
      <top style="thin">
        <color indexed="64"/>
      </top>
      <bottom style="medium">
        <color indexed="64"/>
      </bottom>
      <diagonal/>
    </border>
    <border>
      <left style="thin">
        <color indexed="64"/>
      </left>
      <right/>
      <top style="thin">
        <color indexed="64"/>
      </top>
      <bottom style="medium">
        <color indexed="64"/>
      </bottom>
      <diagonal/>
    </border>
    <border>
      <left style="thin">
        <color theme="8" tint="-0.499984740745262"/>
      </left>
      <right style="medium">
        <color theme="8" tint="-0.499984740745262"/>
      </right>
      <top style="thin">
        <color indexed="64"/>
      </top>
      <bottom style="medium">
        <color indexed="64"/>
      </bottom>
      <diagonal/>
    </border>
    <border>
      <left/>
      <right style="thin">
        <color indexed="64"/>
      </right>
      <top style="thin">
        <color indexed="64"/>
      </top>
      <bottom style="medium">
        <color theme="8" tint="-0.499984740745262"/>
      </bottom>
      <diagonal/>
    </border>
    <border>
      <left style="thin">
        <color theme="8" tint="-0.499984740745262"/>
      </left>
      <right style="medium">
        <color theme="8" tint="-0.499984740745262"/>
      </right>
      <top style="thin">
        <color indexed="64"/>
      </top>
      <bottom/>
      <diagonal/>
    </border>
    <border>
      <left style="medium">
        <color theme="8" tint="-0.499984740745262"/>
      </left>
      <right/>
      <top style="thin">
        <color theme="8" tint="-0.499984740745262"/>
      </top>
      <bottom style="thin">
        <color theme="8" tint="-0.499984740745262"/>
      </bottom>
      <diagonal/>
    </border>
    <border>
      <left/>
      <right style="medium">
        <color theme="8" tint="-0.499984740745262"/>
      </right>
      <top style="medium">
        <color indexed="64"/>
      </top>
      <bottom style="medium">
        <color theme="8"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theme="8" tint="-0.499984740745262"/>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medium">
        <color indexed="64"/>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right style="thin">
        <color indexed="64"/>
      </right>
      <top style="medium">
        <color auto="1"/>
      </top>
      <bottom style="medium">
        <color auto="1"/>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top/>
      <bottom style="double">
        <color indexed="64"/>
      </bottom>
      <diagonal/>
    </border>
    <border>
      <left style="medium">
        <color rgb="FF00918F"/>
      </left>
      <right/>
      <top style="medium">
        <color rgb="FF00918F"/>
      </top>
      <bottom style="medium">
        <color rgb="FF00918F"/>
      </bottom>
      <diagonal/>
    </border>
    <border>
      <left/>
      <right/>
      <top style="medium">
        <color rgb="FF00918F"/>
      </top>
      <bottom style="medium">
        <color rgb="FF00918F"/>
      </bottom>
      <diagonal/>
    </border>
    <border>
      <left/>
      <right style="medium">
        <color rgb="FF00918F"/>
      </right>
      <top style="medium">
        <color rgb="FF00918F"/>
      </top>
      <bottom style="medium">
        <color rgb="FF00918F"/>
      </bottom>
      <diagonal/>
    </border>
    <border>
      <left/>
      <right/>
      <top style="medium">
        <color rgb="FF00918F"/>
      </top>
      <bottom/>
      <diagonal/>
    </border>
    <border>
      <left style="medium">
        <color rgb="FF00918F"/>
      </left>
      <right/>
      <top/>
      <bottom/>
      <diagonal/>
    </border>
    <border>
      <left/>
      <right style="medium">
        <color rgb="FF00918F"/>
      </right>
      <top/>
      <bottom/>
      <diagonal/>
    </border>
    <border>
      <left/>
      <right/>
      <top/>
      <bottom style="medium">
        <color rgb="FF00918F"/>
      </bottom>
      <diagonal/>
    </border>
    <border>
      <left/>
      <right style="medium">
        <color rgb="FF00918F"/>
      </right>
      <top/>
      <bottom style="medium">
        <color rgb="FF00918F"/>
      </bottom>
      <diagonal/>
    </border>
    <border>
      <left style="medium">
        <color rgb="FF00918F"/>
      </left>
      <right/>
      <top style="medium">
        <color rgb="FF00918F"/>
      </top>
      <bottom/>
      <diagonal/>
    </border>
    <border>
      <left/>
      <right style="medium">
        <color rgb="FF00918F"/>
      </right>
      <top style="medium">
        <color rgb="FF00918F"/>
      </top>
      <bottom/>
      <diagonal/>
    </border>
    <border>
      <left style="medium">
        <color rgb="FF00918F"/>
      </left>
      <right/>
      <top/>
      <bottom style="medium">
        <color rgb="FF00918F"/>
      </bottom>
      <diagonal/>
    </border>
    <border>
      <left/>
      <right/>
      <top style="thin">
        <color rgb="FF00918F"/>
      </top>
      <bottom style="thin">
        <color rgb="FF00918F"/>
      </bottom>
      <diagonal/>
    </border>
    <border>
      <left/>
      <right/>
      <top style="thick">
        <color rgb="FF00918F"/>
      </top>
      <bottom/>
      <diagonal/>
    </border>
    <border>
      <left style="thick">
        <color rgb="FF00918F"/>
      </left>
      <right style="thick">
        <color rgb="FF00918F"/>
      </right>
      <top/>
      <bottom/>
      <diagonal/>
    </border>
    <border>
      <left style="thick">
        <color rgb="FF00918F"/>
      </left>
      <right style="medium">
        <color rgb="FF00918F"/>
      </right>
      <top/>
      <bottom/>
      <diagonal/>
    </border>
    <border>
      <left style="medium">
        <color rgb="FF00918F"/>
      </left>
      <right style="medium">
        <color rgb="FF00918F"/>
      </right>
      <top/>
      <bottom/>
      <diagonal/>
    </border>
    <border>
      <left/>
      <right style="thick">
        <color rgb="FF00918F"/>
      </right>
      <top/>
      <bottom/>
      <diagonal/>
    </border>
    <border>
      <left/>
      <right/>
      <top/>
      <bottom style="thick">
        <color rgb="FF00918F"/>
      </bottom>
      <diagonal/>
    </border>
    <border>
      <left style="medium">
        <color rgb="FF00918F"/>
      </left>
      <right/>
      <top style="medium">
        <color rgb="FF00918F"/>
      </top>
      <bottom style="thin">
        <color rgb="FF00918F"/>
      </bottom>
      <diagonal/>
    </border>
    <border>
      <left/>
      <right/>
      <top style="medium">
        <color rgb="FF00918F"/>
      </top>
      <bottom style="thin">
        <color rgb="FF00918F"/>
      </bottom>
      <diagonal/>
    </border>
    <border>
      <left/>
      <right style="medium">
        <color rgb="FF00918F"/>
      </right>
      <top style="medium">
        <color rgb="FF00918F"/>
      </top>
      <bottom style="thin">
        <color rgb="FF00918F"/>
      </bottom>
      <diagonal/>
    </border>
    <border>
      <left style="medium">
        <color rgb="FF00918F"/>
      </left>
      <right style="thick">
        <color rgb="FF00918F"/>
      </right>
      <top style="medium">
        <color rgb="FF00918F"/>
      </top>
      <bottom style="thin">
        <color rgb="FF00918F"/>
      </bottom>
      <diagonal/>
    </border>
    <border>
      <left style="thick">
        <color rgb="FF00918F"/>
      </left>
      <right style="thick">
        <color rgb="FF00918F"/>
      </right>
      <top style="medium">
        <color rgb="FF00918F"/>
      </top>
      <bottom style="thin">
        <color rgb="FF00918F"/>
      </bottom>
      <diagonal/>
    </border>
    <border>
      <left style="thick">
        <color rgb="FF00918F"/>
      </left>
      <right style="medium">
        <color rgb="FF00918F"/>
      </right>
      <top style="medium">
        <color rgb="FF00918F"/>
      </top>
      <bottom style="thin">
        <color rgb="FF00918F"/>
      </bottom>
      <diagonal/>
    </border>
    <border>
      <left style="medium">
        <color rgb="FF00918F"/>
      </left>
      <right/>
      <top style="thin">
        <color rgb="FF00918F"/>
      </top>
      <bottom style="thin">
        <color rgb="FF00918F"/>
      </bottom>
      <diagonal/>
    </border>
    <border>
      <left/>
      <right style="medium">
        <color rgb="FF00918F"/>
      </right>
      <top style="thin">
        <color rgb="FF00918F"/>
      </top>
      <bottom style="thin">
        <color rgb="FF00918F"/>
      </bottom>
      <diagonal/>
    </border>
    <border>
      <left style="medium">
        <color rgb="FF00918F"/>
      </left>
      <right style="thick">
        <color rgb="FF00918F"/>
      </right>
      <top style="thin">
        <color rgb="FF00918F"/>
      </top>
      <bottom style="thin">
        <color rgb="FF00918F"/>
      </bottom>
      <diagonal/>
    </border>
    <border>
      <left style="thick">
        <color rgb="FF00918F"/>
      </left>
      <right style="thick">
        <color rgb="FF00918F"/>
      </right>
      <top style="thin">
        <color rgb="FF00918F"/>
      </top>
      <bottom style="thin">
        <color rgb="FF00918F"/>
      </bottom>
      <diagonal/>
    </border>
    <border>
      <left style="thick">
        <color rgb="FF00918F"/>
      </left>
      <right style="medium">
        <color rgb="FF00918F"/>
      </right>
      <top style="thin">
        <color rgb="FF00918F"/>
      </top>
      <bottom style="thin">
        <color rgb="FF00918F"/>
      </bottom>
      <diagonal/>
    </border>
    <border>
      <left style="medium">
        <color rgb="FF00918F"/>
      </left>
      <right style="thick">
        <color rgb="FF00918F"/>
      </right>
      <top style="thin">
        <color rgb="FF00918F"/>
      </top>
      <bottom/>
      <diagonal/>
    </border>
    <border>
      <left style="thick">
        <color rgb="FF00918F"/>
      </left>
      <right style="thick">
        <color rgb="FF00918F"/>
      </right>
      <top style="thin">
        <color rgb="FF00918F"/>
      </top>
      <bottom/>
      <diagonal/>
    </border>
    <border>
      <left style="thick">
        <color rgb="FF00918F"/>
      </left>
      <right style="medium">
        <color rgb="FF00918F"/>
      </right>
      <top style="thin">
        <color rgb="FF00918F"/>
      </top>
      <bottom/>
      <diagonal/>
    </border>
    <border>
      <left style="medium">
        <color rgb="FF00918F"/>
      </left>
      <right/>
      <top style="thin">
        <color rgb="FF00918F"/>
      </top>
      <bottom/>
      <diagonal/>
    </border>
    <border>
      <left/>
      <right/>
      <top style="thin">
        <color rgb="FF00918F"/>
      </top>
      <bottom/>
      <diagonal/>
    </border>
    <border>
      <left/>
      <right style="medium">
        <color rgb="FF00918F"/>
      </right>
      <top style="thin">
        <color rgb="FF00918F"/>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thin">
        <color rgb="FFFBB040"/>
      </top>
      <bottom/>
      <diagonal/>
    </border>
    <border>
      <left/>
      <right/>
      <top/>
      <bottom style="thin">
        <color rgb="FFFBB040"/>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top style="double">
        <color indexed="64"/>
      </top>
      <bottom style="double">
        <color indexed="64"/>
      </bottom>
      <diagonal/>
    </border>
    <border>
      <left style="thin">
        <color indexed="64"/>
      </left>
      <right style="double">
        <color indexed="64"/>
      </right>
      <top/>
      <bottom style="double">
        <color indexed="64"/>
      </bottom>
      <diagonal/>
    </border>
    <border>
      <left/>
      <right style="double">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s>
  <cellStyleXfs count="47">
    <xf numFmtId="0" fontId="0" fillId="0" borderId="0"/>
    <xf numFmtId="0" fontId="2" fillId="0" borderId="0"/>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3" fillId="0" borderId="0" applyFont="0" applyFill="0" applyBorder="0" applyAlignment="0" applyProtection="0"/>
    <xf numFmtId="0" fontId="3" fillId="0" borderId="1" applyNumberFormat="0" applyFont="0" applyFill="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37" fontId="6" fillId="0" borderId="0"/>
    <xf numFmtId="0" fontId="3" fillId="0" borderId="0"/>
    <xf numFmtId="0" fontId="1" fillId="0" borderId="0"/>
    <xf numFmtId="43"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7" fontId="13" fillId="0" borderId="0">
      <protection locked="0"/>
    </xf>
    <xf numFmtId="168" fontId="13" fillId="0" borderId="0">
      <protection locked="0"/>
    </xf>
    <xf numFmtId="169" fontId="14" fillId="0" borderId="0">
      <protection locked="0"/>
    </xf>
    <xf numFmtId="169" fontId="14" fillId="0" borderId="0">
      <protection locked="0"/>
    </xf>
    <xf numFmtId="170" fontId="6" fillId="0" borderId="0">
      <alignment vertical="center"/>
    </xf>
    <xf numFmtId="170" fontId="6" fillId="0" borderId="0"/>
    <xf numFmtId="169" fontId="13" fillId="0" borderId="53">
      <protection locked="0"/>
    </xf>
    <xf numFmtId="37" fontId="28" fillId="0" borderId="0"/>
    <xf numFmtId="0" fontId="29" fillId="0" borderId="0"/>
    <xf numFmtId="0" fontId="2" fillId="0" borderId="0"/>
    <xf numFmtId="9" fontId="2" fillId="0" borderId="0" applyFont="0" applyFill="0" applyBorder="0" applyAlignment="0" applyProtection="0"/>
    <xf numFmtId="37" fontId="56" fillId="0" borderId="0"/>
    <xf numFmtId="0" fontId="59" fillId="0" borderId="0" applyNumberFormat="0" applyFill="0" applyBorder="0" applyAlignment="0" applyProtection="0"/>
    <xf numFmtId="0" fontId="58" fillId="0" borderId="0"/>
    <xf numFmtId="43" fontId="2" fillId="0" borderId="0" applyFont="0" applyFill="0" applyBorder="0" applyAlignment="0" applyProtection="0"/>
    <xf numFmtId="44" fontId="2" fillId="0" borderId="0" applyFont="0" applyFill="0" applyBorder="0" applyAlignment="0" applyProtection="0"/>
  </cellStyleXfs>
  <cellXfs count="2505">
    <xf numFmtId="0" fontId="0" fillId="0" borderId="0" xfId="0"/>
    <xf numFmtId="0" fontId="9" fillId="0" borderId="0" xfId="0" applyFont="1"/>
    <xf numFmtId="37" fontId="3" fillId="0" borderId="0" xfId="23" applyFont="1" applyProtection="1">
      <protection locked="0"/>
    </xf>
    <xf numFmtId="37" fontId="8" fillId="0" borderId="0" xfId="23" applyFont="1" applyProtection="1">
      <protection locked="0"/>
    </xf>
    <xf numFmtId="37" fontId="8" fillId="0" borderId="10" xfId="23" applyFont="1" applyBorder="1" applyProtection="1">
      <protection locked="0"/>
    </xf>
    <xf numFmtId="37" fontId="8" fillId="0" borderId="9" xfId="23" applyFont="1" applyBorder="1" applyProtection="1">
      <protection locked="0"/>
    </xf>
    <xf numFmtId="37" fontId="12" fillId="0" borderId="0" xfId="23" applyFont="1" applyAlignment="1" applyProtection="1">
      <alignment horizontal="center"/>
      <protection locked="0"/>
    </xf>
    <xf numFmtId="37" fontId="8" fillId="0" borderId="28" xfId="23" applyFont="1" applyBorder="1" applyProtection="1">
      <protection locked="0"/>
    </xf>
    <xf numFmtId="166" fontId="8" fillId="0" borderId="22" xfId="29" applyNumberFormat="1" applyFont="1" applyBorder="1" applyProtection="1">
      <protection locked="0"/>
    </xf>
    <xf numFmtId="37" fontId="7" fillId="0" borderId="0" xfId="23" applyFont="1" applyAlignment="1" applyProtection="1">
      <alignment horizontal="right"/>
      <protection locked="0"/>
    </xf>
    <xf numFmtId="37" fontId="8" fillId="0" borderId="47" xfId="23" applyFont="1" applyBorder="1" applyProtection="1">
      <protection locked="0"/>
    </xf>
    <xf numFmtId="37" fontId="8" fillId="0" borderId="2" xfId="23" applyFont="1" applyBorder="1" applyProtection="1">
      <protection locked="0"/>
    </xf>
    <xf numFmtId="37" fontId="7" fillId="0" borderId="0" xfId="23" applyFont="1" applyProtection="1">
      <protection locked="0"/>
    </xf>
    <xf numFmtId="37" fontId="7" fillId="0" borderId="22" xfId="23" applyFont="1" applyBorder="1" applyAlignment="1" applyProtection="1">
      <alignment horizontal="center"/>
      <protection locked="0"/>
    </xf>
    <xf numFmtId="37" fontId="8" fillId="0" borderId="9" xfId="23" applyFont="1" applyBorder="1" applyAlignment="1" applyProtection="1">
      <alignment horizontal="right"/>
      <protection locked="0"/>
    </xf>
    <xf numFmtId="37" fontId="8" fillId="0" borderId="0" xfId="23" applyFont="1" applyAlignment="1" applyProtection="1">
      <alignment horizontal="right"/>
      <protection locked="0"/>
    </xf>
    <xf numFmtId="166" fontId="8" fillId="0" borderId="0" xfId="22" quotePrefix="1" applyNumberFormat="1" applyFont="1" applyBorder="1" applyProtection="1">
      <protection locked="0"/>
    </xf>
    <xf numFmtId="0" fontId="9" fillId="0" borderId="10" xfId="0" applyFont="1" applyBorder="1" applyProtection="1">
      <protection locked="0"/>
    </xf>
    <xf numFmtId="0" fontId="9" fillId="0" borderId="9" xfId="0" applyFont="1" applyBorder="1" applyProtection="1">
      <protection locked="0"/>
    </xf>
    <xf numFmtId="166" fontId="8" fillId="0" borderId="18" xfId="29" applyNumberFormat="1" applyFont="1" applyBorder="1" applyProtection="1">
      <protection locked="0"/>
    </xf>
    <xf numFmtId="37" fontId="3" fillId="0" borderId="12" xfId="23" applyFont="1" applyBorder="1" applyProtection="1">
      <protection locked="0"/>
    </xf>
    <xf numFmtId="0" fontId="9" fillId="0" borderId="0" xfId="0" applyFont="1" applyProtection="1">
      <protection locked="0"/>
    </xf>
    <xf numFmtId="166" fontId="8" fillId="0" borderId="19" xfId="29" applyNumberFormat="1" applyFont="1" applyFill="1" applyBorder="1" applyAlignment="1" applyProtection="1">
      <alignment horizontal="right"/>
      <protection locked="0"/>
    </xf>
    <xf numFmtId="166" fontId="17" fillId="0" borderId="19" xfId="29" applyNumberFormat="1" applyFont="1" applyFill="1" applyBorder="1" applyAlignment="1" applyProtection="1">
      <alignment vertical="center"/>
      <protection locked="0"/>
    </xf>
    <xf numFmtId="166" fontId="8" fillId="0" borderId="22" xfId="29" applyNumberFormat="1" applyFont="1" applyFill="1" applyBorder="1" applyAlignment="1" applyProtection="1">
      <alignment horizontal="right"/>
      <protection locked="0"/>
    </xf>
    <xf numFmtId="166" fontId="17" fillId="0" borderId="22" xfId="29" applyNumberFormat="1" applyFont="1" applyFill="1" applyBorder="1" applyAlignment="1" applyProtection="1">
      <alignment vertical="center"/>
      <protection locked="0"/>
    </xf>
    <xf numFmtId="166" fontId="17" fillId="0" borderId="22" xfId="29" applyNumberFormat="1" applyFont="1" applyFill="1" applyBorder="1" applyAlignment="1" applyProtection="1">
      <alignment horizontal="right" vertical="center"/>
      <protection locked="0"/>
    </xf>
    <xf numFmtId="166" fontId="17" fillId="0" borderId="19" xfId="29" applyNumberFormat="1" applyFont="1" applyFill="1" applyBorder="1" applyAlignment="1" applyProtection="1">
      <alignment horizontal="right" vertical="center"/>
      <protection locked="0"/>
    </xf>
    <xf numFmtId="166" fontId="8" fillId="0" borderId="16" xfId="29" applyNumberFormat="1" applyFont="1" applyFill="1" applyBorder="1" applyAlignment="1" applyProtection="1">
      <alignment horizontal="right"/>
      <protection locked="0"/>
    </xf>
    <xf numFmtId="166" fontId="17" fillId="0" borderId="16" xfId="29" applyNumberFormat="1" applyFont="1" applyFill="1" applyBorder="1" applyAlignment="1" applyProtection="1">
      <alignment horizontal="right" vertical="center"/>
      <protection locked="0"/>
    </xf>
    <xf numFmtId="37" fontId="16" fillId="0" borderId="0" xfId="23" applyFont="1" applyProtection="1">
      <protection locked="0"/>
    </xf>
    <xf numFmtId="37" fontId="20" fillId="0" borderId="0" xfId="23" applyFont="1" applyProtection="1">
      <protection locked="0"/>
    </xf>
    <xf numFmtId="0" fontId="9" fillId="0" borderId="11" xfId="0" applyFont="1" applyBorder="1" applyProtection="1">
      <protection locked="0"/>
    </xf>
    <xf numFmtId="0" fontId="9" fillId="0" borderId="12" xfId="0" applyFont="1" applyBorder="1" applyProtection="1">
      <protection locked="0"/>
    </xf>
    <xf numFmtId="166" fontId="17" fillId="0" borderId="29" xfId="29" applyNumberFormat="1" applyFont="1" applyFill="1" applyBorder="1" applyAlignment="1" applyProtection="1">
      <alignment horizontal="right" vertical="center"/>
      <protection locked="0"/>
    </xf>
    <xf numFmtId="166" fontId="17" fillId="0" borderId="30" xfId="29" applyNumberFormat="1" applyFont="1" applyFill="1" applyBorder="1" applyAlignment="1" applyProtection="1">
      <alignment horizontal="right" vertical="center"/>
      <protection locked="0"/>
    </xf>
    <xf numFmtId="166" fontId="17" fillId="4" borderId="29" xfId="29" applyNumberFormat="1" applyFont="1" applyFill="1" applyBorder="1" applyAlignment="1" applyProtection="1">
      <alignment horizontal="right" vertical="center"/>
    </xf>
    <xf numFmtId="166" fontId="17" fillId="4" borderId="30" xfId="29" applyNumberFormat="1" applyFont="1" applyFill="1" applyBorder="1" applyAlignment="1" applyProtection="1">
      <alignment horizontal="right" vertical="center"/>
    </xf>
    <xf numFmtId="166" fontId="17" fillId="0" borderId="16" xfId="29" applyNumberFormat="1" applyFont="1" applyFill="1" applyBorder="1" applyAlignment="1" applyProtection="1">
      <alignment vertical="center"/>
      <protection locked="0"/>
    </xf>
    <xf numFmtId="37" fontId="8" fillId="0" borderId="34" xfId="23" applyFont="1" applyBorder="1" applyAlignment="1" applyProtection="1">
      <alignment horizontal="left"/>
      <protection locked="0"/>
    </xf>
    <xf numFmtId="37" fontId="8" fillId="0" borderId="51" xfId="23" applyFont="1" applyBorder="1" applyAlignment="1" applyProtection="1">
      <alignment horizontal="left"/>
      <protection locked="0"/>
    </xf>
    <xf numFmtId="166" fontId="8" fillId="0" borderId="16" xfId="29" applyNumberFormat="1" applyFont="1" applyBorder="1" applyAlignment="1" applyProtection="1">
      <alignment horizontal="right"/>
      <protection locked="0"/>
    </xf>
    <xf numFmtId="166" fontId="8" fillId="0" borderId="51" xfId="29" applyNumberFormat="1" applyFont="1" applyBorder="1" applyAlignment="1" applyProtection="1">
      <alignment horizontal="right"/>
      <protection locked="0"/>
    </xf>
    <xf numFmtId="37" fontId="8" fillId="0" borderId="34" xfId="23" applyFont="1" applyBorder="1" applyAlignment="1" applyProtection="1">
      <alignment horizontal="center"/>
      <protection locked="0"/>
    </xf>
    <xf numFmtId="37" fontId="8" fillId="0" borderId="22" xfId="23" applyFont="1" applyBorder="1" applyAlignment="1" applyProtection="1">
      <alignment horizontal="center"/>
      <protection locked="0"/>
    </xf>
    <xf numFmtId="37" fontId="8" fillId="0" borderId="51" xfId="23" applyFont="1" applyBorder="1" applyAlignment="1" applyProtection="1">
      <alignment horizontal="center"/>
      <protection locked="0"/>
    </xf>
    <xf numFmtId="37" fontId="8" fillId="0" borderId="35" xfId="23" applyFont="1" applyBorder="1" applyAlignment="1" applyProtection="1">
      <alignment horizontal="center"/>
      <protection locked="0"/>
    </xf>
    <xf numFmtId="37" fontId="8" fillId="0" borderId="29" xfId="23" applyFont="1" applyBorder="1" applyAlignment="1" applyProtection="1">
      <alignment horizontal="center"/>
      <protection locked="0"/>
    </xf>
    <xf numFmtId="37" fontId="8" fillId="0" borderId="52" xfId="23" applyFont="1" applyBorder="1" applyAlignment="1" applyProtection="1">
      <alignment horizontal="center"/>
      <protection locked="0"/>
    </xf>
    <xf numFmtId="37" fontId="8" fillId="0" borderId="41" xfId="23" applyFont="1" applyBorder="1" applyAlignment="1" applyProtection="1">
      <alignment horizontal="left"/>
      <protection locked="0"/>
    </xf>
    <xf numFmtId="166" fontId="8" fillId="0" borderId="41" xfId="29" applyNumberFormat="1" applyFont="1" applyBorder="1" applyAlignment="1" applyProtection="1">
      <alignment horizontal="right"/>
      <protection locked="0"/>
    </xf>
    <xf numFmtId="9" fontId="8" fillId="0" borderId="41" xfId="30" applyFont="1" applyBorder="1" applyAlignment="1" applyProtection="1">
      <alignment horizontal="center"/>
      <protection locked="0"/>
    </xf>
    <xf numFmtId="37" fontId="8" fillId="0" borderId="41" xfId="23" applyFont="1" applyBorder="1" applyAlignment="1" applyProtection="1">
      <alignment horizontal="center"/>
      <protection locked="0"/>
    </xf>
    <xf numFmtId="37" fontId="8" fillId="0" borderId="48" xfId="23" applyFont="1" applyBorder="1" applyAlignment="1" applyProtection="1">
      <alignment horizontal="center"/>
      <protection locked="0"/>
    </xf>
    <xf numFmtId="166" fontId="17" fillId="0" borderId="20" xfId="29" applyNumberFormat="1" applyFont="1" applyFill="1" applyBorder="1" applyAlignment="1" applyProtection="1">
      <alignment vertical="center"/>
      <protection locked="0"/>
    </xf>
    <xf numFmtId="166" fontId="17" fillId="0" borderId="17" xfId="29" applyNumberFormat="1" applyFont="1" applyFill="1" applyBorder="1" applyAlignment="1" applyProtection="1">
      <alignment vertical="center"/>
      <protection locked="0"/>
    </xf>
    <xf numFmtId="166" fontId="17" fillId="0" borderId="40" xfId="29" applyNumberFormat="1" applyFont="1" applyFill="1" applyBorder="1" applyAlignment="1" applyProtection="1">
      <alignment vertical="center"/>
      <protection locked="0"/>
    </xf>
    <xf numFmtId="166" fontId="17" fillId="4" borderId="33" xfId="29" applyNumberFormat="1" applyFont="1" applyFill="1" applyBorder="1" applyAlignment="1" applyProtection="1">
      <alignment horizontal="center" vertical="center"/>
    </xf>
    <xf numFmtId="166" fontId="17" fillId="4" borderId="35" xfId="29" applyNumberFormat="1" applyFont="1" applyFill="1" applyBorder="1" applyAlignment="1" applyProtection="1">
      <alignment horizontal="center" vertical="center"/>
    </xf>
    <xf numFmtId="166" fontId="17" fillId="0" borderId="28" xfId="29" applyNumberFormat="1" applyFont="1" applyFill="1" applyBorder="1" applyAlignment="1" applyProtection="1">
      <alignment horizontal="right" vertical="center"/>
      <protection locked="0"/>
    </xf>
    <xf numFmtId="166" fontId="17" fillId="0" borderId="36" xfId="29" applyNumberFormat="1" applyFont="1" applyFill="1" applyBorder="1" applyAlignment="1" applyProtection="1">
      <alignment horizontal="right" vertical="center"/>
      <protection locked="0"/>
    </xf>
    <xf numFmtId="166" fontId="17" fillId="0" borderId="37" xfId="29" applyNumberFormat="1" applyFont="1" applyFill="1" applyBorder="1" applyAlignment="1" applyProtection="1">
      <alignment horizontal="right" vertical="center"/>
      <protection locked="0"/>
    </xf>
    <xf numFmtId="166" fontId="17" fillId="0" borderId="20" xfId="29" applyNumberFormat="1" applyFont="1" applyFill="1" applyBorder="1" applyAlignment="1" applyProtection="1">
      <alignment horizontal="right" vertical="center"/>
      <protection locked="0"/>
    </xf>
    <xf numFmtId="166" fontId="17" fillId="0" borderId="17" xfId="29" applyNumberFormat="1" applyFont="1" applyFill="1" applyBorder="1" applyAlignment="1" applyProtection="1">
      <alignment horizontal="right" vertical="center"/>
      <protection locked="0"/>
    </xf>
    <xf numFmtId="166" fontId="17" fillId="0" borderId="33" xfId="29" applyNumberFormat="1" applyFont="1" applyFill="1" applyBorder="1" applyAlignment="1" applyProtection="1">
      <alignment horizontal="right" vertical="center"/>
      <protection locked="0"/>
    </xf>
    <xf numFmtId="166" fontId="17" fillId="0" borderId="35" xfId="29" applyNumberFormat="1" applyFont="1" applyFill="1" applyBorder="1" applyAlignment="1" applyProtection="1">
      <alignment horizontal="right" vertical="center"/>
      <protection locked="0"/>
    </xf>
    <xf numFmtId="166" fontId="17" fillId="0" borderId="40" xfId="29" applyNumberFormat="1" applyFont="1" applyFill="1" applyBorder="1" applyAlignment="1" applyProtection="1">
      <alignment horizontal="right" vertical="center"/>
      <protection locked="0"/>
    </xf>
    <xf numFmtId="166" fontId="17" fillId="0" borderId="25" xfId="29" applyNumberFormat="1" applyFont="1" applyFill="1" applyBorder="1" applyAlignment="1" applyProtection="1">
      <alignment horizontal="right" vertical="center"/>
      <protection locked="0"/>
    </xf>
    <xf numFmtId="166" fontId="17" fillId="4" borderId="33" xfId="29" applyNumberFormat="1" applyFont="1" applyFill="1" applyBorder="1" applyAlignment="1" applyProtection="1">
      <alignment horizontal="right" vertical="center"/>
    </xf>
    <xf numFmtId="166" fontId="17" fillId="4" borderId="35" xfId="29" applyNumberFormat="1" applyFont="1" applyFill="1" applyBorder="1" applyAlignment="1" applyProtection="1">
      <alignment horizontal="right" vertical="center"/>
    </xf>
    <xf numFmtId="166" fontId="17" fillId="4" borderId="28" xfId="29" applyNumberFormat="1" applyFont="1" applyFill="1" applyBorder="1" applyAlignment="1" applyProtection="1">
      <alignment horizontal="right" vertical="center"/>
    </xf>
    <xf numFmtId="166" fontId="17" fillId="4" borderId="36" xfId="29" applyNumberFormat="1" applyFont="1" applyFill="1" applyBorder="1" applyAlignment="1" applyProtection="1">
      <alignment horizontal="right" vertical="center"/>
    </xf>
    <xf numFmtId="166" fontId="17" fillId="4" borderId="37" xfId="29" applyNumberFormat="1" applyFont="1" applyFill="1" applyBorder="1" applyAlignment="1" applyProtection="1">
      <alignment horizontal="right" vertical="center"/>
    </xf>
    <xf numFmtId="166" fontId="17" fillId="4" borderId="25" xfId="29" applyNumberFormat="1" applyFont="1" applyFill="1" applyBorder="1" applyAlignment="1" applyProtection="1">
      <alignment horizontal="right" vertical="center"/>
    </xf>
    <xf numFmtId="166" fontId="8" fillId="4" borderId="36" xfId="29" applyNumberFormat="1" applyFont="1" applyFill="1" applyBorder="1" applyAlignment="1" applyProtection="1">
      <alignment horizontal="right"/>
    </xf>
    <xf numFmtId="166" fontId="8" fillId="4" borderId="37" xfId="29" applyNumberFormat="1" applyFont="1" applyFill="1" applyBorder="1" applyAlignment="1" applyProtection="1">
      <alignment horizontal="right"/>
    </xf>
    <xf numFmtId="165" fontId="8" fillId="0" borderId="40" xfId="35" applyNumberFormat="1" applyFont="1" applyBorder="1" applyAlignment="1" applyProtection="1">
      <alignment horizontal="right" vertical="center"/>
      <protection locked="0"/>
    </xf>
    <xf numFmtId="165" fontId="17" fillId="0" borderId="40" xfId="35" applyNumberFormat="1" applyFont="1" applyBorder="1" applyAlignment="1" applyProtection="1">
      <alignment horizontal="right" vertical="center"/>
      <protection locked="0"/>
    </xf>
    <xf numFmtId="2" fontId="8" fillId="0" borderId="0" xfId="23" applyNumberFormat="1" applyFont="1" applyProtection="1">
      <protection locked="0"/>
    </xf>
    <xf numFmtId="2" fontId="8" fillId="0" borderId="0" xfId="23" applyNumberFormat="1" applyFont="1" applyAlignment="1" applyProtection="1">
      <alignment horizontal="right"/>
      <protection locked="0"/>
    </xf>
    <xf numFmtId="170" fontId="17" fillId="0" borderId="0" xfId="35" applyFont="1" applyProtection="1">
      <alignment vertical="center"/>
      <protection locked="0"/>
    </xf>
    <xf numFmtId="170" fontId="8" fillId="0" borderId="0" xfId="35" applyFont="1" applyProtection="1">
      <alignment vertical="center"/>
      <protection locked="0"/>
    </xf>
    <xf numFmtId="170" fontId="18" fillId="0" borderId="2" xfId="35" applyFont="1" applyBorder="1">
      <alignment vertical="center"/>
    </xf>
    <xf numFmtId="170" fontId="18" fillId="0" borderId="2" xfId="35" applyFont="1" applyBorder="1" applyAlignment="1">
      <alignment horizontal="center" vertical="center"/>
    </xf>
    <xf numFmtId="170" fontId="18" fillId="2" borderId="80" xfId="35" applyFont="1" applyFill="1" applyBorder="1" applyAlignment="1">
      <alignment horizontal="centerContinuous" vertical="center"/>
    </xf>
    <xf numFmtId="170" fontId="18" fillId="2" borderId="8" xfId="35" applyFont="1" applyFill="1" applyBorder="1" applyAlignment="1">
      <alignment horizontal="center" vertical="center"/>
    </xf>
    <xf numFmtId="170" fontId="18" fillId="2" borderId="6" xfId="35" applyFont="1" applyFill="1" applyBorder="1" applyAlignment="1">
      <alignment horizontal="centerContinuous" vertical="center"/>
    </xf>
    <xf numFmtId="170" fontId="18" fillId="2" borderId="8" xfId="35" applyFont="1" applyFill="1" applyBorder="1" applyAlignment="1">
      <alignment horizontal="centerContinuous" vertical="center"/>
    </xf>
    <xf numFmtId="165" fontId="17" fillId="4" borderId="20" xfId="35" applyNumberFormat="1" applyFont="1" applyFill="1" applyBorder="1" applyAlignment="1">
      <alignment horizontal="right" vertical="center"/>
    </xf>
    <xf numFmtId="170" fontId="17" fillId="3" borderId="73" xfId="35" applyFont="1" applyFill="1" applyBorder="1">
      <alignment vertical="center"/>
    </xf>
    <xf numFmtId="170" fontId="17" fillId="3" borderId="3" xfId="35" applyFont="1" applyFill="1" applyBorder="1">
      <alignment vertical="center"/>
    </xf>
    <xf numFmtId="170" fontId="17" fillId="3" borderId="59" xfId="35" applyFont="1" applyFill="1" applyBorder="1">
      <alignment vertical="center"/>
    </xf>
    <xf numFmtId="166" fontId="8" fillId="0" borderId="40" xfId="29" applyNumberFormat="1" applyFont="1" applyFill="1" applyBorder="1" applyAlignment="1" applyProtection="1">
      <alignment horizontal="right" vertical="center"/>
      <protection locked="0"/>
    </xf>
    <xf numFmtId="166" fontId="8" fillId="0" borderId="17" xfId="29" applyNumberFormat="1" applyFont="1" applyFill="1" applyBorder="1" applyAlignment="1" applyProtection="1">
      <alignment horizontal="right" vertical="center"/>
      <protection locked="0"/>
    </xf>
    <xf numFmtId="165" fontId="8" fillId="0" borderId="82" xfId="35" applyNumberFormat="1" applyFont="1" applyBorder="1" applyAlignment="1" applyProtection="1">
      <alignment horizontal="right" vertical="center"/>
      <protection locked="0"/>
    </xf>
    <xf numFmtId="165" fontId="17" fillId="0" borderId="82" xfId="35" applyNumberFormat="1" applyFont="1" applyBorder="1" applyAlignment="1" applyProtection="1">
      <alignment horizontal="right" vertical="center"/>
      <protection locked="0"/>
    </xf>
    <xf numFmtId="166" fontId="17" fillId="3" borderId="72" xfId="29" applyNumberFormat="1" applyFont="1" applyFill="1" applyBorder="1" applyAlignment="1" applyProtection="1">
      <alignment horizontal="right" vertical="center"/>
    </xf>
    <xf numFmtId="166" fontId="17" fillId="3" borderId="46" xfId="29" applyNumberFormat="1" applyFont="1" applyFill="1" applyBorder="1" applyAlignment="1" applyProtection="1">
      <alignment horizontal="right" vertical="center"/>
    </xf>
    <xf numFmtId="166" fontId="17" fillId="4" borderId="74" xfId="29" applyNumberFormat="1" applyFont="1" applyFill="1" applyBorder="1" applyAlignment="1" applyProtection="1">
      <alignment horizontal="right" vertical="center"/>
    </xf>
    <xf numFmtId="166" fontId="17" fillId="4" borderId="75" xfId="29" applyNumberFormat="1" applyFont="1" applyFill="1" applyBorder="1" applyAlignment="1" applyProtection="1">
      <alignment horizontal="right" vertical="center"/>
    </xf>
    <xf numFmtId="165" fontId="17" fillId="4" borderId="74" xfId="35" applyNumberFormat="1" applyFont="1" applyFill="1" applyBorder="1" applyAlignment="1">
      <alignment horizontal="right" vertical="center"/>
    </xf>
    <xf numFmtId="166" fontId="17" fillId="3" borderId="20" xfId="29" applyNumberFormat="1" applyFont="1" applyFill="1" applyBorder="1" applyAlignment="1" applyProtection="1">
      <alignment horizontal="right" vertical="center"/>
    </xf>
    <xf numFmtId="166" fontId="18" fillId="3" borderId="2" xfId="29" applyNumberFormat="1" applyFont="1" applyFill="1" applyBorder="1" applyAlignment="1" applyProtection="1">
      <alignment horizontal="right" vertical="center"/>
    </xf>
    <xf numFmtId="10" fontId="8" fillId="0" borderId="23" xfId="23" applyNumberFormat="1" applyFont="1" applyBorder="1" applyAlignment="1" applyProtection="1">
      <alignment vertical="center"/>
      <protection locked="0"/>
    </xf>
    <xf numFmtId="10" fontId="8" fillId="0" borderId="23" xfId="23" applyNumberFormat="1" applyFont="1" applyBorder="1" applyAlignment="1">
      <alignment vertical="center"/>
    </xf>
    <xf numFmtId="37" fontId="7" fillId="0" borderId="9" xfId="23" applyFont="1" applyBorder="1" applyAlignment="1">
      <alignment horizontal="left" vertical="center"/>
    </xf>
    <xf numFmtId="37" fontId="7" fillId="2" borderId="3" xfId="23" applyFont="1" applyFill="1" applyBorder="1" applyAlignment="1">
      <alignment vertical="center"/>
    </xf>
    <xf numFmtId="37" fontId="7" fillId="2" borderId="4" xfId="23" applyFont="1" applyFill="1" applyBorder="1" applyAlignment="1">
      <alignment vertical="center"/>
    </xf>
    <xf numFmtId="37" fontId="24" fillId="3" borderId="3" xfId="23" applyFont="1" applyFill="1" applyBorder="1" applyAlignment="1">
      <alignment vertical="center"/>
    </xf>
    <xf numFmtId="37" fontId="24" fillId="3" borderId="4" xfId="23" applyFont="1" applyFill="1" applyBorder="1" applyAlignment="1">
      <alignment vertical="center"/>
    </xf>
    <xf numFmtId="37" fontId="24" fillId="3" borderId="84" xfId="23" applyFont="1" applyFill="1" applyBorder="1" applyAlignment="1">
      <alignment vertical="center"/>
    </xf>
    <xf numFmtId="37" fontId="24" fillId="3" borderId="24" xfId="23" applyFont="1" applyFill="1" applyBorder="1" applyAlignment="1">
      <alignment vertical="center"/>
    </xf>
    <xf numFmtId="37" fontId="7" fillId="3" borderId="11" xfId="23" applyFont="1" applyFill="1" applyBorder="1" applyAlignment="1">
      <alignment vertical="center" wrapText="1"/>
    </xf>
    <xf numFmtId="37" fontId="7" fillId="3" borderId="3" xfId="23" applyFont="1" applyFill="1" applyBorder="1" applyAlignment="1">
      <alignment vertical="center"/>
    </xf>
    <xf numFmtId="37" fontId="7" fillId="3" borderId="4" xfId="23" applyFont="1" applyFill="1" applyBorder="1" applyAlignment="1">
      <alignment vertical="center"/>
    </xf>
    <xf numFmtId="37" fontId="7" fillId="2" borderId="11" xfId="23" applyFont="1" applyFill="1" applyBorder="1" applyAlignment="1">
      <alignment vertical="center"/>
    </xf>
    <xf numFmtId="37" fontId="7" fillId="2" borderId="12" xfId="23" applyFont="1" applyFill="1" applyBorder="1" applyAlignment="1">
      <alignment vertical="center"/>
    </xf>
    <xf numFmtId="37" fontId="24" fillId="3" borderId="61" xfId="23" applyFont="1" applyFill="1" applyBorder="1" applyAlignment="1">
      <alignment vertical="center"/>
    </xf>
    <xf numFmtId="37" fontId="24" fillId="3" borderId="56" xfId="23" applyFont="1" applyFill="1" applyBorder="1" applyAlignment="1">
      <alignment vertical="center"/>
    </xf>
    <xf numFmtId="37" fontId="24" fillId="3" borderId="6" xfId="23" applyFont="1" applyFill="1" applyBorder="1" applyAlignment="1">
      <alignment vertical="center"/>
    </xf>
    <xf numFmtId="37" fontId="24" fillId="3" borderId="7" xfId="23" applyFont="1" applyFill="1" applyBorder="1" applyAlignment="1">
      <alignment vertical="center"/>
    </xf>
    <xf numFmtId="3" fontId="8" fillId="2" borderId="70" xfId="23" applyNumberFormat="1" applyFont="1" applyFill="1" applyBorder="1" applyAlignment="1">
      <alignment vertical="center"/>
    </xf>
    <xf numFmtId="166" fontId="8" fillId="0" borderId="40" xfId="29" applyNumberFormat="1" applyFont="1" applyFill="1" applyBorder="1" applyAlignment="1" applyProtection="1">
      <alignment vertical="center"/>
      <protection locked="0"/>
    </xf>
    <xf numFmtId="166" fontId="8" fillId="0" borderId="32" xfId="29" applyNumberFormat="1" applyFont="1" applyFill="1" applyBorder="1" applyAlignment="1" applyProtection="1">
      <alignment vertical="center"/>
      <protection locked="0"/>
    </xf>
    <xf numFmtId="166" fontId="7" fillId="3" borderId="72" xfId="29" applyNumberFormat="1" applyFont="1" applyFill="1" applyBorder="1" applyAlignment="1" applyProtection="1">
      <alignment vertical="center"/>
    </xf>
    <xf numFmtId="166" fontId="7" fillId="3" borderId="70" xfId="29" applyNumberFormat="1" applyFont="1" applyFill="1" applyBorder="1" applyAlignment="1" applyProtection="1">
      <alignment vertical="center"/>
    </xf>
    <xf numFmtId="166" fontId="7" fillId="3" borderId="38" xfId="29" applyNumberFormat="1" applyFont="1" applyFill="1" applyBorder="1" applyAlignment="1" applyProtection="1">
      <alignment vertical="center" wrapText="1"/>
    </xf>
    <xf numFmtId="166" fontId="7" fillId="3" borderId="66" xfId="29" applyNumberFormat="1" applyFont="1" applyFill="1" applyBorder="1" applyAlignment="1" applyProtection="1">
      <alignment vertical="center" wrapText="1"/>
    </xf>
    <xf numFmtId="166" fontId="7" fillId="3" borderId="82" xfId="29" applyNumberFormat="1" applyFont="1" applyFill="1" applyBorder="1" applyAlignment="1" applyProtection="1">
      <alignment vertical="center"/>
    </xf>
    <xf numFmtId="166" fontId="7" fillId="3" borderId="77" xfId="29" applyNumberFormat="1" applyFont="1" applyFill="1" applyBorder="1" applyAlignment="1" applyProtection="1">
      <alignment vertical="center"/>
    </xf>
    <xf numFmtId="166" fontId="7" fillId="3" borderId="57" xfId="29" applyNumberFormat="1" applyFont="1" applyFill="1" applyBorder="1" applyAlignment="1" applyProtection="1">
      <alignment vertical="center"/>
    </xf>
    <xf numFmtId="166" fontId="7" fillId="3" borderId="83" xfId="29" applyNumberFormat="1" applyFont="1" applyFill="1" applyBorder="1" applyAlignment="1" applyProtection="1">
      <alignment vertical="center"/>
    </xf>
    <xf numFmtId="166" fontId="7" fillId="3" borderId="14" xfId="29" applyNumberFormat="1" applyFont="1" applyFill="1" applyBorder="1" applyAlignment="1" applyProtection="1">
      <alignment vertical="center"/>
    </xf>
    <xf numFmtId="166" fontId="7" fillId="3" borderId="8" xfId="29" applyNumberFormat="1" applyFont="1" applyFill="1" applyBorder="1" applyAlignment="1" applyProtection="1">
      <alignment vertical="center"/>
    </xf>
    <xf numFmtId="166" fontId="7" fillId="3" borderId="84" xfId="29" applyNumberFormat="1" applyFont="1" applyFill="1" applyBorder="1" applyAlignment="1" applyProtection="1">
      <alignment vertical="center"/>
    </xf>
    <xf numFmtId="166" fontId="7" fillId="3" borderId="87" xfId="29" applyNumberFormat="1" applyFont="1" applyFill="1" applyBorder="1" applyAlignment="1" applyProtection="1">
      <alignment vertical="center"/>
    </xf>
    <xf numFmtId="166" fontId="7" fillId="3" borderId="61" xfId="29" applyNumberFormat="1" applyFont="1" applyFill="1" applyBorder="1" applyAlignment="1" applyProtection="1">
      <alignment vertical="center"/>
    </xf>
    <xf numFmtId="166" fontId="7" fillId="3" borderId="3" xfId="29" applyNumberFormat="1" applyFont="1" applyFill="1" applyBorder="1" applyAlignment="1" applyProtection="1">
      <alignment vertical="center"/>
    </xf>
    <xf numFmtId="166" fontId="8" fillId="3" borderId="40" xfId="29" applyNumberFormat="1" applyFont="1" applyFill="1" applyBorder="1" applyAlignment="1" applyProtection="1">
      <alignment vertical="center"/>
    </xf>
    <xf numFmtId="166" fontId="7" fillId="3" borderId="2" xfId="29" applyNumberFormat="1" applyFont="1" applyFill="1" applyBorder="1" applyAlignment="1" applyProtection="1">
      <alignment vertical="center" wrapText="1"/>
    </xf>
    <xf numFmtId="14" fontId="8" fillId="0" borderId="15" xfId="23" applyNumberFormat="1" applyFont="1" applyBorder="1" applyAlignment="1" applyProtection="1">
      <alignment horizontal="centerContinuous"/>
      <protection locked="0"/>
    </xf>
    <xf numFmtId="37" fontId="8" fillId="0" borderId="22" xfId="23" applyFont="1" applyBorder="1" applyAlignment="1" applyProtection="1">
      <alignment vertical="center"/>
      <protection locked="0"/>
    </xf>
    <xf numFmtId="37" fontId="21" fillId="0" borderId="22" xfId="23" applyFont="1" applyBorder="1" applyAlignment="1" applyProtection="1">
      <alignment vertical="center"/>
      <protection locked="0"/>
    </xf>
    <xf numFmtId="37" fontId="7" fillId="2" borderId="2" xfId="23" applyFont="1" applyFill="1" applyBorder="1" applyAlignment="1">
      <alignment horizontal="center" vertical="center" wrapText="1"/>
    </xf>
    <xf numFmtId="37" fontId="8" fillId="0" borderId="16" xfId="23" applyFont="1" applyBorder="1" applyAlignment="1" applyProtection="1">
      <alignment vertical="center"/>
      <protection locked="0"/>
    </xf>
    <xf numFmtId="37" fontId="8" fillId="2" borderId="18" xfId="23" applyFont="1" applyFill="1" applyBorder="1"/>
    <xf numFmtId="37" fontId="8" fillId="2" borderId="19" xfId="23" applyFont="1" applyFill="1" applyBorder="1"/>
    <xf numFmtId="166" fontId="8" fillId="0" borderId="19" xfId="29" applyNumberFormat="1" applyFont="1" applyFill="1" applyBorder="1" applyAlignment="1" applyProtection="1">
      <alignment horizontal="right" vertical="center"/>
      <protection locked="0"/>
    </xf>
    <xf numFmtId="166" fontId="8" fillId="0" borderId="20" xfId="29" applyNumberFormat="1" applyFont="1" applyFill="1" applyBorder="1" applyAlignment="1" applyProtection="1">
      <alignment horizontal="right" vertical="center"/>
      <protection locked="0"/>
    </xf>
    <xf numFmtId="166" fontId="8" fillId="0" borderId="33" xfId="29" applyNumberFormat="1" applyFont="1" applyFill="1" applyBorder="1" applyAlignment="1" applyProtection="1">
      <alignment horizontal="right"/>
      <protection locked="0"/>
    </xf>
    <xf numFmtId="166" fontId="8" fillId="0" borderId="35" xfId="29" applyNumberFormat="1" applyFont="1" applyFill="1" applyBorder="1" applyAlignment="1" applyProtection="1">
      <alignment horizontal="right"/>
      <protection locked="0"/>
    </xf>
    <xf numFmtId="166" fontId="8" fillId="0" borderId="22" xfId="29" applyNumberFormat="1" applyFont="1" applyFill="1" applyBorder="1" applyProtection="1"/>
    <xf numFmtId="166" fontId="7" fillId="3" borderId="69" xfId="29" applyNumberFormat="1" applyFont="1" applyFill="1" applyBorder="1" applyProtection="1"/>
    <xf numFmtId="166" fontId="8" fillId="0" borderId="19" xfId="29" applyNumberFormat="1" applyFont="1" applyFill="1" applyBorder="1" applyProtection="1">
      <protection locked="0"/>
    </xf>
    <xf numFmtId="166" fontId="8" fillId="0" borderId="20" xfId="29" applyNumberFormat="1" applyFont="1" applyFill="1" applyBorder="1" applyProtection="1">
      <protection locked="0"/>
    </xf>
    <xf numFmtId="166" fontId="8" fillId="0" borderId="26" xfId="29" applyNumberFormat="1" applyFont="1" applyFill="1" applyBorder="1" applyProtection="1">
      <protection locked="0"/>
    </xf>
    <xf numFmtId="166" fontId="8" fillId="0" borderId="45" xfId="29" applyNumberFormat="1" applyFont="1" applyFill="1" applyBorder="1" applyProtection="1">
      <protection locked="0"/>
    </xf>
    <xf numFmtId="166" fontId="8" fillId="0" borderId="22" xfId="29" applyNumberFormat="1" applyFont="1" applyFill="1" applyBorder="1" applyProtection="1">
      <protection locked="0"/>
    </xf>
    <xf numFmtId="166" fontId="8" fillId="0" borderId="17" xfId="29" applyNumberFormat="1" applyFont="1" applyFill="1" applyBorder="1" applyProtection="1">
      <protection locked="0"/>
    </xf>
    <xf numFmtId="166" fontId="8" fillId="0" borderId="28" xfId="29" applyNumberFormat="1" applyFont="1" applyFill="1" applyBorder="1" applyProtection="1">
      <protection locked="0"/>
    </xf>
    <xf numFmtId="166" fontId="8" fillId="0" borderId="29" xfId="29" applyNumberFormat="1" applyFont="1" applyFill="1" applyBorder="1" applyProtection="1">
      <protection locked="0"/>
    </xf>
    <xf numFmtId="166" fontId="8" fillId="0" borderId="16" xfId="29" applyNumberFormat="1" applyFont="1" applyFill="1" applyBorder="1" applyProtection="1">
      <protection locked="0"/>
    </xf>
    <xf numFmtId="166" fontId="8" fillId="0" borderId="40" xfId="29" applyNumberFormat="1" applyFont="1" applyFill="1" applyBorder="1" applyProtection="1">
      <protection locked="0"/>
    </xf>
    <xf numFmtId="166" fontId="8" fillId="0" borderId="25" xfId="29" applyNumberFormat="1" applyFont="1" applyFill="1" applyBorder="1" applyProtection="1">
      <protection locked="0"/>
    </xf>
    <xf numFmtId="166" fontId="8" fillId="0" borderId="30" xfId="29" applyNumberFormat="1" applyFont="1" applyFill="1" applyBorder="1" applyProtection="1">
      <protection locked="0"/>
    </xf>
    <xf numFmtId="37" fontId="8" fillId="0" borderId="0" xfId="38" applyFont="1"/>
    <xf numFmtId="3" fontId="8" fillId="0" borderId="0" xfId="39" applyNumberFormat="1" applyFont="1"/>
    <xf numFmtId="0" fontId="8" fillId="0" borderId="0" xfId="39" applyFont="1"/>
    <xf numFmtId="166" fontId="8" fillId="3" borderId="15" xfId="29" applyNumberFormat="1" applyFont="1" applyFill="1" applyBorder="1" applyAlignment="1" applyProtection="1">
      <alignment horizontal="right" vertical="center"/>
    </xf>
    <xf numFmtId="37" fontId="8" fillId="0" borderId="18" xfId="23" applyFont="1" applyBorder="1" applyAlignment="1" applyProtection="1">
      <alignment horizontal="center"/>
      <protection locked="0"/>
    </xf>
    <xf numFmtId="37" fontId="8" fillId="0" borderId="79" xfId="23" applyFont="1" applyBorder="1" applyAlignment="1" applyProtection="1">
      <alignment horizontal="center"/>
      <protection locked="0"/>
    </xf>
    <xf numFmtId="37" fontId="8" fillId="0" borderId="19" xfId="23" applyFont="1" applyBorder="1" applyAlignment="1" applyProtection="1">
      <alignment horizontal="center"/>
      <protection locked="0"/>
    </xf>
    <xf numFmtId="166" fontId="8" fillId="0" borderId="79" xfId="29" applyNumberFormat="1" applyFont="1" applyBorder="1" applyAlignment="1" applyProtection="1">
      <alignment horizontal="right"/>
      <protection locked="0"/>
    </xf>
    <xf numFmtId="166" fontId="8" fillId="0" borderId="49" xfId="29" applyNumberFormat="1" applyFont="1" applyFill="1" applyBorder="1" applyAlignment="1" applyProtection="1">
      <alignment horizontal="right"/>
      <protection locked="0"/>
    </xf>
    <xf numFmtId="0" fontId="21" fillId="0" borderId="0" xfId="0" applyFont="1" applyProtection="1">
      <protection locked="0"/>
    </xf>
    <xf numFmtId="166" fontId="17" fillId="3" borderId="16" xfId="29" applyNumberFormat="1" applyFont="1" applyFill="1" applyBorder="1" applyAlignment="1" applyProtection="1">
      <alignment horizontal="right" vertical="center"/>
    </xf>
    <xf numFmtId="170" fontId="17" fillId="3" borderId="25" xfId="35" applyFont="1" applyFill="1" applyBorder="1">
      <alignment vertical="center"/>
    </xf>
    <xf numFmtId="170" fontId="17" fillId="3" borderId="28" xfId="35" applyFont="1" applyFill="1" applyBorder="1">
      <alignment vertical="center"/>
    </xf>
    <xf numFmtId="166" fontId="17" fillId="3" borderId="17" xfId="29" applyNumberFormat="1" applyFont="1" applyFill="1" applyBorder="1" applyAlignment="1" applyProtection="1">
      <alignment horizontal="right" vertical="center"/>
    </xf>
    <xf numFmtId="166" fontId="17" fillId="3" borderId="22" xfId="29" applyNumberFormat="1" applyFont="1" applyFill="1" applyBorder="1" applyAlignment="1" applyProtection="1">
      <alignment horizontal="right" vertical="center"/>
    </xf>
    <xf numFmtId="0" fontId="9" fillId="0" borderId="13" xfId="0" applyFont="1" applyBorder="1" applyProtection="1">
      <protection locked="0"/>
    </xf>
    <xf numFmtId="165" fontId="17" fillId="3" borderId="74" xfId="35" applyNumberFormat="1" applyFont="1" applyFill="1" applyBorder="1" applyAlignment="1">
      <alignment horizontal="right" vertical="center"/>
    </xf>
    <xf numFmtId="171" fontId="17" fillId="3" borderId="76" xfId="28" applyNumberFormat="1" applyFont="1" applyFill="1" applyBorder="1" applyAlignment="1" applyProtection="1">
      <alignment horizontal="right" vertical="center"/>
    </xf>
    <xf numFmtId="171" fontId="17" fillId="3" borderId="14" xfId="28" applyNumberFormat="1" applyFont="1" applyFill="1" applyBorder="1" applyAlignment="1" applyProtection="1">
      <alignment horizontal="right" vertical="center"/>
    </xf>
    <xf numFmtId="171" fontId="17" fillId="3" borderId="74" xfId="28" applyNumberFormat="1" applyFont="1" applyFill="1" applyBorder="1" applyAlignment="1" applyProtection="1">
      <alignment horizontal="right" vertical="center"/>
    </xf>
    <xf numFmtId="0" fontId="0" fillId="0" borderId="0" xfId="0" applyProtection="1">
      <protection locked="0"/>
    </xf>
    <xf numFmtId="0" fontId="8" fillId="0" borderId="0" xfId="12" applyFont="1" applyProtection="1">
      <protection locked="0"/>
    </xf>
    <xf numFmtId="0" fontId="8" fillId="0" borderId="7" xfId="12" applyFont="1" applyBorder="1" applyAlignment="1" applyProtection="1">
      <alignment vertical="center"/>
      <protection locked="0"/>
    </xf>
    <xf numFmtId="0" fontId="22" fillId="0" borderId="7" xfId="1" applyFont="1" applyBorder="1" applyAlignment="1" applyProtection="1">
      <alignment horizontal="center" vertical="center"/>
      <protection locked="0"/>
    </xf>
    <xf numFmtId="0" fontId="0" fillId="0" borderId="4" xfId="0" applyBorder="1" applyProtection="1">
      <protection locked="0"/>
    </xf>
    <xf numFmtId="0" fontId="0" fillId="0" borderId="8" xfId="0" applyBorder="1" applyProtection="1">
      <protection locked="0"/>
    </xf>
    <xf numFmtId="0" fontId="8" fillId="0" borderId="0" xfId="12" applyFont="1" applyAlignment="1" applyProtection="1">
      <alignment vertical="center"/>
      <protection locked="0"/>
    </xf>
    <xf numFmtId="0" fontId="8" fillId="0" borderId="9" xfId="12" applyFont="1" applyBorder="1" applyAlignment="1" applyProtection="1">
      <alignment vertical="center"/>
      <protection locked="0"/>
    </xf>
    <xf numFmtId="0" fontId="0" fillId="0" borderId="7" xfId="0" applyBorder="1" applyProtection="1">
      <protection locked="0"/>
    </xf>
    <xf numFmtId="171" fontId="8" fillId="0" borderId="0" xfId="12" applyNumberFormat="1" applyFont="1" applyAlignment="1" applyProtection="1">
      <alignment vertical="center"/>
      <protection locked="0"/>
    </xf>
    <xf numFmtId="0" fontId="8" fillId="0" borderId="12" xfId="12" applyFont="1" applyBorder="1" applyAlignment="1" applyProtection="1">
      <alignment vertical="center"/>
      <protection locked="0"/>
    </xf>
    <xf numFmtId="43" fontId="8" fillId="0" borderId="0" xfId="12" applyNumberFormat="1" applyFont="1" applyProtection="1">
      <protection locked="0"/>
    </xf>
    <xf numFmtId="0" fontId="36" fillId="0" borderId="0" xfId="12" applyFont="1" applyProtection="1">
      <protection locked="0"/>
    </xf>
    <xf numFmtId="0" fontId="8" fillId="0" borderId="0" xfId="12" applyFont="1" applyAlignment="1" applyProtection="1">
      <alignment horizontal="right"/>
      <protection locked="0"/>
    </xf>
    <xf numFmtId="171" fontId="8" fillId="0" borderId="0" xfId="13" applyNumberFormat="1" applyFont="1" applyFill="1" applyProtection="1">
      <protection locked="0"/>
    </xf>
    <xf numFmtId="0" fontId="7" fillId="3" borderId="9" xfId="12" applyFont="1" applyFill="1" applyBorder="1" applyAlignment="1">
      <alignment vertical="center"/>
    </xf>
    <xf numFmtId="0" fontId="8" fillId="3" borderId="0" xfId="12" applyFont="1" applyFill="1" applyAlignment="1">
      <alignment vertical="center"/>
    </xf>
    <xf numFmtId="166" fontId="8" fillId="3" borderId="10" xfId="29" applyNumberFormat="1" applyFont="1" applyFill="1" applyBorder="1" applyAlignment="1" applyProtection="1">
      <alignment vertical="center"/>
    </xf>
    <xf numFmtId="0" fontId="7" fillId="3" borderId="11" xfId="12" applyFont="1" applyFill="1" applyBorder="1" applyAlignment="1">
      <alignment vertical="center"/>
    </xf>
    <xf numFmtId="0" fontId="8" fillId="3" borderId="12" xfId="12" applyFont="1" applyFill="1" applyBorder="1" applyAlignment="1">
      <alignment vertical="center"/>
    </xf>
    <xf numFmtId="166" fontId="8" fillId="3" borderId="13" xfId="29" applyNumberFormat="1" applyFont="1" applyFill="1" applyBorder="1" applyAlignment="1" applyProtection="1">
      <alignment vertical="center"/>
    </xf>
    <xf numFmtId="0" fontId="7" fillId="2" borderId="2" xfId="12" applyFont="1" applyFill="1" applyBorder="1" applyAlignment="1">
      <alignment horizontal="center" vertical="center"/>
    </xf>
    <xf numFmtId="0" fontId="10" fillId="2" borderId="14" xfId="0" applyFont="1" applyFill="1" applyBorder="1" applyAlignment="1">
      <alignment horizontal="center"/>
    </xf>
    <xf numFmtId="0" fontId="9" fillId="0" borderId="9" xfId="0" applyFont="1" applyBorder="1"/>
    <xf numFmtId="166" fontId="9" fillId="3" borderId="33" xfId="29" applyNumberFormat="1" applyFont="1" applyFill="1" applyBorder="1" applyProtection="1"/>
    <xf numFmtId="166" fontId="9" fillId="3" borderId="28" xfId="29" applyNumberFormat="1" applyFont="1" applyFill="1" applyBorder="1" applyProtection="1"/>
    <xf numFmtId="9" fontId="9" fillId="3" borderId="28" xfId="30" applyFont="1" applyFill="1" applyBorder="1" applyProtection="1"/>
    <xf numFmtId="9" fontId="9" fillId="3" borderId="29" xfId="30" applyFont="1" applyFill="1" applyBorder="1" applyProtection="1"/>
    <xf numFmtId="9" fontId="9" fillId="3" borderId="36" xfId="30" applyFont="1" applyFill="1" applyBorder="1" applyProtection="1"/>
    <xf numFmtId="9" fontId="9" fillId="3" borderId="37" xfId="30" applyFont="1" applyFill="1" applyBorder="1" applyProtection="1"/>
    <xf numFmtId="0" fontId="9" fillId="3" borderId="36" xfId="0" applyFont="1" applyFill="1" applyBorder="1"/>
    <xf numFmtId="0" fontId="7" fillId="2" borderId="14" xfId="12" applyFont="1" applyFill="1" applyBorder="1" applyAlignment="1">
      <alignment horizontal="center" vertical="center"/>
    </xf>
    <xf numFmtId="0" fontId="7" fillId="0" borderId="0" xfId="12" applyFont="1" applyAlignment="1">
      <alignment horizontal="left" vertical="center"/>
    </xf>
    <xf numFmtId="0" fontId="8" fillId="0" borderId="0" xfId="12" applyFont="1" applyAlignment="1">
      <alignment vertical="center"/>
    </xf>
    <xf numFmtId="0" fontId="21" fillId="0" borderId="0" xfId="12" applyFont="1" applyAlignment="1">
      <alignment vertical="center"/>
    </xf>
    <xf numFmtId="0" fontId="10" fillId="2" borderId="2" xfId="0" applyFont="1" applyFill="1" applyBorder="1" applyAlignment="1">
      <alignment horizontal="center"/>
    </xf>
    <xf numFmtId="0" fontId="7" fillId="2" borderId="8" xfId="12" applyFont="1" applyFill="1" applyBorder="1" applyAlignment="1">
      <alignment vertical="center"/>
    </xf>
    <xf numFmtId="171" fontId="21" fillId="0" borderId="0" xfId="12" applyNumberFormat="1" applyFont="1" applyAlignment="1">
      <alignment horizontal="center" vertical="center"/>
    </xf>
    <xf numFmtId="0" fontId="21" fillId="0" borderId="0" xfId="12" quotePrefix="1" applyFont="1" applyAlignment="1">
      <alignment horizontal="center" vertical="center"/>
    </xf>
    <xf numFmtId="171" fontId="7" fillId="2" borderId="2" xfId="12" applyNumberFormat="1" applyFont="1" applyFill="1" applyBorder="1" applyAlignment="1">
      <alignment horizontal="center" vertical="center"/>
    </xf>
    <xf numFmtId="0" fontId="8" fillId="0" borderId="12" xfId="12" quotePrefix="1" applyFont="1" applyBorder="1" applyAlignment="1">
      <alignment horizontal="center" vertical="center"/>
    </xf>
    <xf numFmtId="0" fontId="8" fillId="0" borderId="0" xfId="12" applyFont="1"/>
    <xf numFmtId="0" fontId="7" fillId="0" borderId="6" xfId="12" applyFont="1" applyBorder="1" applyAlignment="1">
      <alignment vertical="center"/>
    </xf>
    <xf numFmtId="0" fontId="8" fillId="0" borderId="7" xfId="12" applyFont="1" applyBorder="1" applyAlignment="1">
      <alignment vertical="center"/>
    </xf>
    <xf numFmtId="0" fontId="7" fillId="0" borderId="9" xfId="12" applyFont="1" applyBorder="1" applyAlignment="1">
      <alignment vertical="center"/>
    </xf>
    <xf numFmtId="0" fontId="8" fillId="0" borderId="10" xfId="12" applyFont="1" applyBorder="1" applyAlignment="1">
      <alignment vertical="center"/>
    </xf>
    <xf numFmtId="166" fontId="9" fillId="3" borderId="2" xfId="29" applyNumberFormat="1" applyFont="1" applyFill="1" applyBorder="1" applyProtection="1"/>
    <xf numFmtId="37" fontId="8" fillId="3" borderId="6" xfId="23" applyFont="1" applyFill="1" applyBorder="1" applyAlignment="1">
      <alignment horizontal="left"/>
    </xf>
    <xf numFmtId="166" fontId="9" fillId="3" borderId="8" xfId="29" applyNumberFormat="1" applyFont="1" applyFill="1" applyBorder="1" applyProtection="1"/>
    <xf numFmtId="37" fontId="8" fillId="3" borderId="9" xfId="23" applyFont="1" applyFill="1" applyBorder="1" applyAlignment="1">
      <alignment horizontal="left"/>
    </xf>
    <xf numFmtId="166" fontId="9" fillId="3" borderId="10" xfId="29" applyNumberFormat="1" applyFont="1" applyFill="1" applyBorder="1" applyProtection="1"/>
    <xf numFmtId="44" fontId="9" fillId="3" borderId="27" xfId="29" applyFont="1" applyFill="1" applyBorder="1" applyProtection="1"/>
    <xf numFmtId="37" fontId="7" fillId="3" borderId="11" xfId="23" applyFont="1" applyFill="1" applyBorder="1" applyAlignment="1">
      <alignment horizontal="left"/>
    </xf>
    <xf numFmtId="166" fontId="10" fillId="3" borderId="110" xfId="29" applyNumberFormat="1" applyFont="1" applyFill="1" applyBorder="1" applyProtection="1"/>
    <xf numFmtId="37" fontId="8" fillId="0" borderId="0" xfId="23" applyFont="1"/>
    <xf numFmtId="0" fontId="21" fillId="0" borderId="0" xfId="0" applyFont="1"/>
    <xf numFmtId="171" fontId="21" fillId="0" borderId="0" xfId="28" applyNumberFormat="1" applyFont="1" applyBorder="1" applyProtection="1"/>
    <xf numFmtId="14" fontId="9" fillId="0" borderId="0" xfId="0" applyNumberFormat="1" applyFont="1"/>
    <xf numFmtId="37" fontId="7" fillId="2" borderId="2" xfId="23" applyFont="1" applyFill="1" applyBorder="1" applyAlignment="1">
      <alignment horizontal="center"/>
    </xf>
    <xf numFmtId="170" fontId="8" fillId="0" borderId="9" xfId="36" applyFont="1" applyBorder="1" applyAlignment="1">
      <alignment horizontal="center" vertical="center"/>
    </xf>
    <xf numFmtId="170" fontId="8" fillId="0" borderId="0" xfId="36" applyFont="1" applyAlignment="1">
      <alignment horizontal="center" vertical="center"/>
    </xf>
    <xf numFmtId="0" fontId="9" fillId="0" borderId="10" xfId="0" applyFont="1" applyBorder="1"/>
    <xf numFmtId="37" fontId="8" fillId="0" borderId="9" xfId="23" applyFont="1" applyBorder="1"/>
    <xf numFmtId="170" fontId="18" fillId="0" borderId="0" xfId="36" applyFont="1" applyAlignment="1">
      <alignment horizontal="center" vertical="center"/>
    </xf>
    <xf numFmtId="170" fontId="8" fillId="0" borderId="9" xfId="36" applyFont="1" applyBorder="1"/>
    <xf numFmtId="166" fontId="8" fillId="3" borderId="69" xfId="29" applyNumberFormat="1" applyFont="1" applyFill="1" applyBorder="1" applyAlignment="1" applyProtection="1">
      <alignment horizontal="right"/>
    </xf>
    <xf numFmtId="166" fontId="8" fillId="3" borderId="72" xfId="29" applyNumberFormat="1" applyFont="1" applyFill="1" applyBorder="1" applyAlignment="1" applyProtection="1">
      <alignment horizontal="right"/>
    </xf>
    <xf numFmtId="166" fontId="8" fillId="3" borderId="73" xfId="29" applyNumberFormat="1" applyFont="1" applyFill="1" applyBorder="1" applyAlignment="1" applyProtection="1">
      <alignment horizontal="right"/>
    </xf>
    <xf numFmtId="166" fontId="8" fillId="3" borderId="70" xfId="29" applyNumberFormat="1" applyFont="1" applyFill="1" applyBorder="1" applyAlignment="1" applyProtection="1">
      <alignment horizontal="right"/>
    </xf>
    <xf numFmtId="166" fontId="8" fillId="3" borderId="19" xfId="29" applyNumberFormat="1" applyFont="1" applyFill="1" applyBorder="1" applyAlignment="1" applyProtection="1">
      <alignment horizontal="right"/>
    </xf>
    <xf numFmtId="166" fontId="17" fillId="3" borderId="19" xfId="29" applyNumberFormat="1" applyFont="1" applyFill="1" applyBorder="1" applyAlignment="1" applyProtection="1">
      <alignment horizontal="right" vertical="center"/>
    </xf>
    <xf numFmtId="166" fontId="17" fillId="3" borderId="33" xfId="29" applyNumberFormat="1" applyFont="1" applyFill="1" applyBorder="1" applyAlignment="1" applyProtection="1">
      <alignment horizontal="right" vertical="center"/>
    </xf>
    <xf numFmtId="166" fontId="17" fillId="3" borderId="35" xfId="29" applyNumberFormat="1" applyFont="1" applyFill="1" applyBorder="1" applyAlignment="1" applyProtection="1">
      <alignment horizontal="right" vertical="center"/>
    </xf>
    <xf numFmtId="166" fontId="8" fillId="3" borderId="22" xfId="29" applyNumberFormat="1" applyFont="1" applyFill="1" applyBorder="1" applyAlignment="1" applyProtection="1">
      <alignment horizontal="right"/>
    </xf>
    <xf numFmtId="166" fontId="17" fillId="3" borderId="28" xfId="29" applyNumberFormat="1" applyFont="1" applyFill="1" applyBorder="1" applyAlignment="1" applyProtection="1">
      <alignment horizontal="right" vertical="center"/>
    </xf>
    <xf numFmtId="166" fontId="17" fillId="3" borderId="29" xfId="29" applyNumberFormat="1" applyFont="1" applyFill="1" applyBorder="1" applyAlignment="1" applyProtection="1">
      <alignment horizontal="right" vertical="center"/>
    </xf>
    <xf numFmtId="0" fontId="10" fillId="3" borderId="7" xfId="0" applyFont="1" applyFill="1" applyBorder="1"/>
    <xf numFmtId="0" fontId="0" fillId="3" borderId="0" xfId="0" applyFill="1"/>
    <xf numFmtId="0" fontId="0" fillId="0" borderId="11" xfId="0" applyBorder="1"/>
    <xf numFmtId="0" fontId="0" fillId="0" borderId="12" xfId="0" applyBorder="1"/>
    <xf numFmtId="0" fontId="0" fillId="0" borderId="13" xfId="0" applyBorder="1"/>
    <xf numFmtId="0" fontId="0" fillId="0" borderId="10" xfId="0" applyBorder="1"/>
    <xf numFmtId="0" fontId="11" fillId="3" borderId="11" xfId="0" applyFont="1" applyFill="1" applyBorder="1"/>
    <xf numFmtId="0" fontId="11" fillId="3" borderId="12" xfId="0" applyFont="1" applyFill="1" applyBorder="1"/>
    <xf numFmtId="0" fontId="0" fillId="0" borderId="10" xfId="0" applyBorder="1" applyProtection="1">
      <protection locked="0"/>
    </xf>
    <xf numFmtId="37" fontId="7" fillId="0" borderId="0" xfId="23" applyFont="1" applyAlignment="1" applyProtection="1">
      <alignment horizontal="centerContinuous"/>
      <protection locked="0"/>
    </xf>
    <xf numFmtId="37" fontId="8" fillId="0" borderId="0" xfId="23" applyFont="1" applyAlignment="1" applyProtection="1">
      <alignment horizontal="centerContinuous"/>
      <protection locked="0"/>
    </xf>
    <xf numFmtId="37" fontId="8" fillId="0" borderId="40" xfId="23" applyFont="1" applyBorder="1" applyAlignment="1" applyProtection="1">
      <alignment horizontal="centerContinuous"/>
      <protection locked="0"/>
    </xf>
    <xf numFmtId="37" fontId="8" fillId="0" borderId="67" xfId="23" applyFont="1" applyBorder="1" applyAlignment="1" applyProtection="1">
      <alignment horizontal="centerContinuous"/>
      <protection locked="0"/>
    </xf>
    <xf numFmtId="37" fontId="8" fillId="0" borderId="20" xfId="23" applyFont="1" applyBorder="1" applyProtection="1">
      <protection locked="0"/>
    </xf>
    <xf numFmtId="37" fontId="8" fillId="0" borderId="27" xfId="23" applyFont="1" applyBorder="1" applyProtection="1">
      <protection locked="0"/>
    </xf>
    <xf numFmtId="37" fontId="8" fillId="0" borderId="0" xfId="23" applyFont="1" applyAlignment="1" applyProtection="1">
      <alignment horizontal="left"/>
      <protection locked="0"/>
    </xf>
    <xf numFmtId="37" fontId="8" fillId="0" borderId="32" xfId="23" applyFont="1" applyBorder="1" applyAlignment="1" applyProtection="1">
      <alignment horizontal="centerContinuous"/>
      <protection locked="0"/>
    </xf>
    <xf numFmtId="37" fontId="8" fillId="0" borderId="10" xfId="23" applyFont="1" applyBorder="1" applyAlignment="1" applyProtection="1">
      <alignment horizontal="centerContinuous"/>
      <protection locked="0"/>
    </xf>
    <xf numFmtId="37" fontId="8" fillId="0" borderId="32" xfId="23" applyFont="1" applyBorder="1" applyProtection="1">
      <protection locked="0"/>
    </xf>
    <xf numFmtId="37" fontId="7" fillId="0" borderId="19" xfId="23" applyFont="1" applyBorder="1" applyAlignment="1" applyProtection="1">
      <alignment vertical="center"/>
      <protection locked="0"/>
    </xf>
    <xf numFmtId="37" fontId="8" fillId="0" borderId="0" xfId="23" applyFont="1" applyAlignment="1" applyProtection="1">
      <alignment vertical="center"/>
      <protection locked="0"/>
    </xf>
    <xf numFmtId="37" fontId="7" fillId="0" borderId="22" xfId="23" applyFont="1" applyBorder="1" applyAlignment="1" applyProtection="1">
      <alignment vertical="center"/>
      <protection locked="0"/>
    </xf>
    <xf numFmtId="37" fontId="8" fillId="0" borderId="25" xfId="23" applyFont="1" applyBorder="1" applyProtection="1">
      <protection locked="0"/>
    </xf>
    <xf numFmtId="37" fontId="8" fillId="0" borderId="31" xfId="23" applyFont="1" applyBorder="1" applyProtection="1">
      <protection locked="0"/>
    </xf>
    <xf numFmtId="37" fontId="8" fillId="0" borderId="19" xfId="23" applyFont="1" applyBorder="1" applyAlignment="1" applyProtection="1">
      <alignment vertical="center"/>
      <protection locked="0"/>
    </xf>
    <xf numFmtId="166" fontId="8" fillId="0" borderId="18" xfId="29" applyNumberFormat="1" applyFont="1" applyFill="1" applyBorder="1" applyProtection="1">
      <protection locked="0"/>
    </xf>
    <xf numFmtId="37" fontId="7" fillId="0" borderId="16" xfId="23" applyFont="1" applyBorder="1" applyAlignment="1" applyProtection="1">
      <alignment vertical="center"/>
      <protection locked="0"/>
    </xf>
    <xf numFmtId="166" fontId="8" fillId="0" borderId="54" xfId="29" applyNumberFormat="1" applyFont="1" applyFill="1" applyBorder="1" applyProtection="1">
      <protection locked="0"/>
    </xf>
    <xf numFmtId="37" fontId="8" fillId="0" borderId="59" xfId="23" applyFont="1" applyBorder="1" applyProtection="1">
      <protection locked="0"/>
    </xf>
    <xf numFmtId="0" fontId="9" fillId="0" borderId="7" xfId="0" applyFont="1" applyBorder="1" applyProtection="1">
      <protection locked="0"/>
    </xf>
    <xf numFmtId="166" fontId="8" fillId="0" borderId="22" xfId="29" applyNumberFormat="1" applyFont="1" applyFill="1" applyBorder="1" applyAlignment="1" applyProtection="1">
      <alignment horizontal="right" vertical="center"/>
      <protection locked="0"/>
    </xf>
    <xf numFmtId="166" fontId="8" fillId="0" borderId="16" xfId="29" applyNumberFormat="1" applyFont="1" applyFill="1" applyBorder="1" applyAlignment="1" applyProtection="1">
      <alignment horizontal="right" vertical="center"/>
      <protection locked="0"/>
    </xf>
    <xf numFmtId="37" fontId="8" fillId="0" borderId="63" xfId="23" applyFont="1" applyBorder="1" applyProtection="1">
      <protection locked="0"/>
    </xf>
    <xf numFmtId="37" fontId="24" fillId="3" borderId="68" xfId="23" applyFont="1" applyFill="1" applyBorder="1" applyAlignment="1">
      <alignment horizontal="right" vertical="center"/>
    </xf>
    <xf numFmtId="37" fontId="7" fillId="2" borderId="19" xfId="23" applyFont="1" applyFill="1" applyBorder="1" applyAlignment="1">
      <alignment vertical="center"/>
    </xf>
    <xf numFmtId="37" fontId="15" fillId="2" borderId="0" xfId="23" applyFont="1" applyFill="1" applyAlignment="1">
      <alignment horizontal="right" vertical="center"/>
    </xf>
    <xf numFmtId="37" fontId="8" fillId="2" borderId="20" xfId="23" applyFont="1" applyFill="1" applyBorder="1"/>
    <xf numFmtId="37" fontId="8" fillId="2" borderId="26" xfId="23" applyFont="1" applyFill="1" applyBorder="1"/>
    <xf numFmtId="37" fontId="8" fillId="2" borderId="45" xfId="23" applyFont="1" applyFill="1" applyBorder="1"/>
    <xf numFmtId="37" fontId="8" fillId="3" borderId="3" xfId="23" applyFont="1" applyFill="1" applyBorder="1" applyAlignment="1">
      <alignment vertical="center"/>
    </xf>
    <xf numFmtId="37" fontId="24" fillId="3" borderId="4" xfId="23" applyFont="1" applyFill="1" applyBorder="1" applyAlignment="1">
      <alignment horizontal="right" vertical="center"/>
    </xf>
    <xf numFmtId="37" fontId="7" fillId="2" borderId="22" xfId="23" applyFont="1" applyFill="1" applyBorder="1" applyAlignment="1">
      <alignment vertical="center"/>
    </xf>
    <xf numFmtId="37" fontId="8" fillId="2" borderId="22" xfId="23" applyFont="1" applyFill="1" applyBorder="1" applyAlignment="1">
      <alignment vertical="center"/>
    </xf>
    <xf numFmtId="37" fontId="7" fillId="3" borderId="73" xfId="23" applyFont="1" applyFill="1" applyBorder="1" applyAlignment="1">
      <alignment vertical="center"/>
    </xf>
    <xf numFmtId="14" fontId="8" fillId="0" borderId="0" xfId="23" applyNumberFormat="1" applyFont="1"/>
    <xf numFmtId="0" fontId="11" fillId="0" borderId="6" xfId="0" applyFont="1" applyBorder="1"/>
    <xf numFmtId="0" fontId="11" fillId="0" borderId="7" xfId="0" applyFont="1" applyBorder="1"/>
    <xf numFmtId="0" fontId="11" fillId="0" borderId="8" xfId="0" applyFont="1" applyBorder="1"/>
    <xf numFmtId="0" fontId="9" fillId="3" borderId="9" xfId="0" applyFont="1" applyFill="1" applyBorder="1"/>
    <xf numFmtId="0" fontId="9" fillId="3" borderId="0" xfId="0" applyFont="1" applyFill="1"/>
    <xf numFmtId="0" fontId="9" fillId="3" borderId="44" xfId="0" applyFont="1" applyFill="1" applyBorder="1"/>
    <xf numFmtId="9" fontId="9" fillId="3" borderId="89" xfId="30" applyFont="1" applyFill="1" applyBorder="1" applyProtection="1"/>
    <xf numFmtId="0" fontId="10" fillId="3" borderId="9" xfId="0" applyFont="1" applyFill="1" applyBorder="1"/>
    <xf numFmtId="0" fontId="10" fillId="3" borderId="0" xfId="0" applyFont="1" applyFill="1"/>
    <xf numFmtId="0" fontId="10" fillId="0" borderId="9" xfId="0" applyFont="1" applyBorder="1"/>
    <xf numFmtId="0" fontId="10" fillId="0" borderId="0" xfId="0" applyFont="1"/>
    <xf numFmtId="0" fontId="10" fillId="0" borderId="10" xfId="0" applyFont="1" applyBorder="1"/>
    <xf numFmtId="0" fontId="9" fillId="0" borderId="11" xfId="0" applyFont="1" applyBorder="1"/>
    <xf numFmtId="0" fontId="9" fillId="0" borderId="12" xfId="0" applyFont="1" applyBorder="1"/>
    <xf numFmtId="0" fontId="9" fillId="0" borderId="13" xfId="0" applyFont="1" applyBorder="1"/>
    <xf numFmtId="166" fontId="8" fillId="3" borderId="22" xfId="29" applyNumberFormat="1" applyFont="1" applyFill="1" applyBorder="1" applyProtection="1"/>
    <xf numFmtId="37" fontId="8" fillId="2" borderId="41" xfId="23" applyFont="1" applyFill="1" applyBorder="1"/>
    <xf numFmtId="37" fontId="8" fillId="2" borderId="22" xfId="23" applyFont="1" applyFill="1" applyBorder="1"/>
    <xf numFmtId="37" fontId="8" fillId="2" borderId="17" xfId="23" applyFont="1" applyFill="1" applyBorder="1"/>
    <xf numFmtId="37" fontId="8" fillId="2" borderId="28" xfId="23" applyFont="1" applyFill="1" applyBorder="1"/>
    <xf numFmtId="37" fontId="8" fillId="2" borderId="29" xfId="23" applyFont="1" applyFill="1" applyBorder="1"/>
    <xf numFmtId="37" fontId="7" fillId="2" borderId="43" xfId="23" applyFont="1" applyFill="1" applyBorder="1" applyAlignment="1">
      <alignment vertical="center"/>
    </xf>
    <xf numFmtId="170" fontId="8" fillId="0" borderId="0" xfId="35" applyFont="1" applyAlignment="1" applyProtection="1">
      <alignment horizontal="centerContinuous" vertical="center"/>
      <protection locked="0"/>
    </xf>
    <xf numFmtId="170" fontId="8" fillId="0" borderId="10" xfId="35" applyFont="1" applyBorder="1" applyProtection="1">
      <alignment vertical="center"/>
      <protection locked="0"/>
    </xf>
    <xf numFmtId="170" fontId="18" fillId="0" borderId="2" xfId="35" applyFont="1" applyBorder="1" applyAlignment="1" applyProtection="1">
      <alignment horizontal="center" vertical="center"/>
      <protection locked="0"/>
    </xf>
    <xf numFmtId="170" fontId="17" fillId="0" borderId="6" xfId="35" quotePrefix="1" applyFont="1" applyBorder="1" applyAlignment="1" applyProtection="1">
      <alignment horizontal="left" vertical="center"/>
      <protection locked="0"/>
    </xf>
    <xf numFmtId="170" fontId="17" fillId="0" borderId="28" xfId="35" applyFont="1" applyBorder="1" applyProtection="1">
      <alignment vertical="center"/>
      <protection locked="0"/>
    </xf>
    <xf numFmtId="170" fontId="17" fillId="0" borderId="42" xfId="35" applyFont="1" applyBorder="1" applyProtection="1">
      <alignment vertical="center"/>
      <protection locked="0"/>
    </xf>
    <xf numFmtId="170" fontId="8" fillId="0" borderId="60" xfId="35" applyFont="1" applyBorder="1" applyProtection="1">
      <alignment vertical="center"/>
      <protection locked="0"/>
    </xf>
    <xf numFmtId="170" fontId="17" fillId="0" borderId="9" xfId="35" applyFont="1" applyBorder="1" applyProtection="1">
      <alignment vertical="center"/>
      <protection locked="0"/>
    </xf>
    <xf numFmtId="37" fontId="8" fillId="0" borderId="10" xfId="23" applyFont="1" applyBorder="1" applyAlignment="1" applyProtection="1">
      <alignment horizontal="center"/>
      <protection locked="0"/>
    </xf>
    <xf numFmtId="170" fontId="17" fillId="0" borderId="9" xfId="35" quotePrefix="1" applyFont="1" applyBorder="1" applyAlignment="1" applyProtection="1">
      <alignment horizontal="left" vertical="center"/>
      <protection locked="0"/>
    </xf>
    <xf numFmtId="170" fontId="17" fillId="0" borderId="9" xfId="35" applyFont="1" applyBorder="1" applyAlignment="1" applyProtection="1">
      <alignment horizontal="left" vertical="center"/>
      <protection locked="0"/>
    </xf>
    <xf numFmtId="10" fontId="8" fillId="0" borderId="0" xfId="23" applyNumberFormat="1" applyFont="1" applyAlignment="1" applyProtection="1">
      <alignment horizontal="right"/>
      <protection locked="0"/>
    </xf>
    <xf numFmtId="37" fontId="8" fillId="0" borderId="10" xfId="23" applyFont="1" applyBorder="1" applyAlignment="1" applyProtection="1">
      <alignment horizontal="right"/>
      <protection locked="0"/>
    </xf>
    <xf numFmtId="170" fontId="17" fillId="0" borderId="81" xfId="35" quotePrefix="1" applyFont="1" applyBorder="1" applyAlignment="1" applyProtection="1">
      <alignment horizontal="left" vertical="center"/>
      <protection locked="0"/>
    </xf>
    <xf numFmtId="170" fontId="17" fillId="0" borderId="26" xfId="35" applyFont="1" applyBorder="1" applyProtection="1">
      <alignment vertical="center"/>
      <protection locked="0"/>
    </xf>
    <xf numFmtId="170" fontId="17" fillId="0" borderId="9" xfId="35" applyFont="1" applyBorder="1" applyAlignment="1" applyProtection="1">
      <alignment horizontal="right" vertical="center"/>
      <protection locked="0"/>
    </xf>
    <xf numFmtId="37" fontId="8" fillId="0" borderId="0" xfId="23" applyFont="1" applyAlignment="1" applyProtection="1">
      <alignment vertical="justify" wrapText="1"/>
      <protection locked="0"/>
    </xf>
    <xf numFmtId="170" fontId="8" fillId="0" borderId="0" xfId="35" applyFont="1" applyAlignment="1" applyProtection="1">
      <alignment vertical="justify" wrapText="1"/>
      <protection locked="0"/>
    </xf>
    <xf numFmtId="170" fontId="17" fillId="0" borderId="59" xfId="35" applyFont="1" applyBorder="1" applyProtection="1">
      <alignment vertical="center"/>
      <protection locked="0"/>
    </xf>
    <xf numFmtId="170" fontId="17" fillId="0" borderId="78" xfId="35" applyFont="1" applyBorder="1" applyAlignment="1" applyProtection="1">
      <alignment vertical="top"/>
      <protection locked="0"/>
    </xf>
    <xf numFmtId="170" fontId="7" fillId="0" borderId="0" xfId="35" applyFont="1" applyProtection="1">
      <alignment vertical="center"/>
      <protection locked="0"/>
    </xf>
    <xf numFmtId="170" fontId="17" fillId="0" borderId="0" xfId="35" applyFont="1" applyAlignment="1" applyProtection="1">
      <alignment horizontal="center" vertical="center"/>
      <protection locked="0"/>
    </xf>
    <xf numFmtId="165" fontId="17" fillId="0" borderId="0" xfId="35" applyNumberFormat="1" applyFont="1" applyAlignment="1" applyProtection="1">
      <alignment horizontal="right" vertical="center"/>
      <protection locked="0"/>
    </xf>
    <xf numFmtId="170" fontId="8" fillId="0" borderId="0" xfId="35" applyFont="1" applyAlignment="1" applyProtection="1">
      <alignment horizontal="right" vertical="center"/>
      <protection locked="0"/>
    </xf>
    <xf numFmtId="37" fontId="7" fillId="0" borderId="2" xfId="23" applyFont="1" applyBorder="1"/>
    <xf numFmtId="170" fontId="7" fillId="2" borderId="2" xfId="35" applyFont="1" applyFill="1" applyBorder="1">
      <alignment vertical="center"/>
    </xf>
    <xf numFmtId="170" fontId="18" fillId="2" borderId="4" xfId="35" applyFont="1" applyFill="1" applyBorder="1" applyAlignment="1">
      <alignment horizontal="centerContinuous" vertical="center"/>
    </xf>
    <xf numFmtId="170" fontId="18" fillId="2" borderId="5" xfId="35" applyFont="1" applyFill="1" applyBorder="1" applyAlignment="1">
      <alignment horizontal="centerContinuous" vertical="center"/>
    </xf>
    <xf numFmtId="170" fontId="7" fillId="2" borderId="14" xfId="35" applyFont="1" applyFill="1" applyBorder="1">
      <alignment vertical="center"/>
    </xf>
    <xf numFmtId="170" fontId="18" fillId="2" borderId="7" xfId="35" applyFont="1" applyFill="1" applyBorder="1" applyAlignment="1">
      <alignment horizontal="centerContinuous" vertical="center"/>
    </xf>
    <xf numFmtId="170" fontId="18" fillId="2" borderId="79" xfId="35" applyFont="1" applyFill="1" applyBorder="1" applyAlignment="1">
      <alignment horizontal="centerContinuous" vertical="center"/>
    </xf>
    <xf numFmtId="170" fontId="18" fillId="2" borderId="77" xfId="35" applyFont="1" applyFill="1" applyBorder="1" applyAlignment="1">
      <alignment horizontal="center" vertical="center"/>
    </xf>
    <xf numFmtId="165" fontId="8" fillId="3" borderId="32" xfId="35" applyNumberFormat="1" applyFont="1" applyFill="1" applyBorder="1" applyAlignment="1">
      <alignment horizontal="right" vertical="center"/>
    </xf>
    <xf numFmtId="165" fontId="8" fillId="3" borderId="40" xfId="35" applyNumberFormat="1" applyFont="1" applyFill="1" applyBorder="1" applyAlignment="1">
      <alignment horizontal="right" vertical="center"/>
    </xf>
    <xf numFmtId="165" fontId="8" fillId="4" borderId="40" xfId="35" applyNumberFormat="1" applyFont="1" applyFill="1" applyBorder="1" applyAlignment="1">
      <alignment horizontal="right" vertical="center"/>
    </xf>
    <xf numFmtId="165" fontId="17" fillId="4" borderId="40" xfId="35" applyNumberFormat="1" applyFont="1" applyFill="1" applyBorder="1" applyAlignment="1">
      <alignment horizontal="right" vertical="center"/>
    </xf>
    <xf numFmtId="165" fontId="8" fillId="4" borderId="17" xfId="35" applyNumberFormat="1" applyFont="1" applyFill="1" applyBorder="1" applyAlignment="1">
      <alignment horizontal="right" vertical="center"/>
    </xf>
    <xf numFmtId="165" fontId="17" fillId="4" borderId="17" xfId="35" applyNumberFormat="1" applyFont="1" applyFill="1" applyBorder="1" applyAlignment="1">
      <alignment horizontal="right" vertical="center"/>
    </xf>
    <xf numFmtId="37" fontId="8" fillId="0" borderId="9" xfId="23" applyFont="1" applyBorder="1" applyAlignment="1" applyProtection="1">
      <alignment vertical="center"/>
      <protection locked="0"/>
    </xf>
    <xf numFmtId="37" fontId="8" fillId="0" borderId="32" xfId="23" applyFont="1" applyBorder="1" applyAlignment="1" applyProtection="1">
      <alignment vertical="center"/>
      <protection locked="0"/>
    </xf>
    <xf numFmtId="37" fontId="8" fillId="0" borderId="21" xfId="23" applyFont="1" applyBorder="1" applyAlignment="1" applyProtection="1">
      <alignment vertical="center"/>
      <protection locked="0"/>
    </xf>
    <xf numFmtId="37" fontId="8" fillId="0" borderId="42" xfId="23" applyFont="1" applyBorder="1" applyAlignment="1" applyProtection="1">
      <alignment vertical="center"/>
      <protection locked="0"/>
    </xf>
    <xf numFmtId="37" fontId="8" fillId="0" borderId="40" xfId="23" applyFont="1" applyBorder="1" applyAlignment="1" applyProtection="1">
      <alignment vertical="center"/>
      <protection locked="0"/>
    </xf>
    <xf numFmtId="37" fontId="8" fillId="0" borderId="23" xfId="23" applyFont="1" applyBorder="1" applyAlignment="1" applyProtection="1">
      <alignment vertical="center"/>
      <protection locked="0"/>
    </xf>
    <xf numFmtId="49" fontId="8" fillId="0" borderId="23" xfId="23" applyNumberFormat="1" applyFont="1" applyBorder="1" applyAlignment="1" applyProtection="1">
      <alignment vertical="center"/>
      <protection locked="0"/>
    </xf>
    <xf numFmtId="37" fontId="7" fillId="0" borderId="0" xfId="23" applyFont="1" applyAlignment="1" applyProtection="1">
      <alignment vertical="center"/>
      <protection locked="0"/>
    </xf>
    <xf numFmtId="37" fontId="7" fillId="0" borderId="23" xfId="23" applyFont="1" applyBorder="1" applyAlignment="1" applyProtection="1">
      <alignment vertical="center"/>
      <protection locked="0"/>
    </xf>
    <xf numFmtId="37" fontId="25" fillId="0" borderId="0" xfId="23" applyFont="1" applyAlignment="1" applyProtection="1">
      <alignment horizontal="left" vertical="center"/>
      <protection locked="0"/>
    </xf>
    <xf numFmtId="37" fontId="7" fillId="0" borderId="0" xfId="23" applyFont="1" applyAlignment="1" applyProtection="1">
      <alignment vertical="center" wrapText="1"/>
      <protection locked="0"/>
    </xf>
    <xf numFmtId="37" fontId="7" fillId="0" borderId="0" xfId="23" applyFont="1" applyAlignment="1" applyProtection="1">
      <alignment horizontal="left" vertical="center" wrapText="1"/>
      <protection locked="0"/>
    </xf>
    <xf numFmtId="166" fontId="7" fillId="0" borderId="0" xfId="29" applyNumberFormat="1" applyFont="1" applyFill="1" applyBorder="1" applyAlignment="1" applyProtection="1">
      <alignment vertical="center" wrapText="1"/>
      <protection locked="0"/>
    </xf>
    <xf numFmtId="3" fontId="8" fillId="0" borderId="0" xfId="23" applyNumberFormat="1" applyFont="1" applyAlignment="1" applyProtection="1">
      <alignment vertical="center"/>
      <protection locked="0"/>
    </xf>
    <xf numFmtId="3" fontId="8" fillId="0" borderId="0" xfId="23" applyNumberFormat="1" applyFont="1" applyProtection="1">
      <protection locked="0"/>
    </xf>
    <xf numFmtId="37" fontId="8" fillId="0" borderId="0" xfId="23" applyFont="1" applyAlignment="1">
      <alignment vertical="center"/>
    </xf>
    <xf numFmtId="165" fontId="7" fillId="3" borderId="14" xfId="35" applyNumberFormat="1" applyFont="1" applyFill="1" applyBorder="1" applyAlignment="1">
      <alignment horizontal="left" vertical="center"/>
    </xf>
    <xf numFmtId="37" fontId="7" fillId="2" borderId="72" xfId="23" applyFont="1" applyFill="1" applyBorder="1" applyAlignment="1">
      <alignment vertical="center"/>
    </xf>
    <xf numFmtId="37" fontId="7" fillId="2" borderId="5" xfId="23" applyFont="1" applyFill="1" applyBorder="1" applyAlignment="1">
      <alignment vertical="center"/>
    </xf>
    <xf numFmtId="3" fontId="8" fillId="2" borderId="73" xfId="23" applyNumberFormat="1" applyFont="1" applyFill="1" applyBorder="1" applyAlignment="1">
      <alignment vertical="center"/>
    </xf>
    <xf numFmtId="3" fontId="8" fillId="0" borderId="0" xfId="23" applyNumberFormat="1" applyFont="1" applyAlignment="1">
      <alignment vertical="center"/>
    </xf>
    <xf numFmtId="14" fontId="8" fillId="0" borderId="0" xfId="23" applyNumberFormat="1" applyFont="1" applyAlignment="1">
      <alignment vertical="center"/>
    </xf>
    <xf numFmtId="3" fontId="8" fillId="0" borderId="0" xfId="23" applyNumberFormat="1" applyFont="1" applyAlignment="1">
      <alignment horizontal="right" vertical="center"/>
    </xf>
    <xf numFmtId="37" fontId="24" fillId="3" borderId="72" xfId="23" applyFont="1" applyFill="1" applyBorder="1" applyAlignment="1">
      <alignment vertical="center"/>
    </xf>
    <xf numFmtId="37" fontId="7" fillId="2" borderId="39" xfId="23" applyFont="1" applyFill="1" applyBorder="1" applyAlignment="1">
      <alignment vertical="center"/>
    </xf>
    <xf numFmtId="37" fontId="7" fillId="2" borderId="13" xfId="23" applyFont="1" applyFill="1" applyBorder="1" applyAlignment="1">
      <alignment vertical="center"/>
    </xf>
    <xf numFmtId="3" fontId="8" fillId="2" borderId="3" xfId="23" applyNumberFormat="1" applyFont="1" applyFill="1" applyBorder="1" applyAlignment="1">
      <alignment vertical="center"/>
    </xf>
    <xf numFmtId="37" fontId="24" fillId="3" borderId="57" xfId="23" applyFont="1" applyFill="1" applyBorder="1" applyAlignment="1">
      <alignment vertical="center"/>
    </xf>
    <xf numFmtId="37" fontId="8" fillId="2" borderId="3" xfId="23" applyFont="1" applyFill="1" applyBorder="1" applyAlignment="1">
      <alignment vertical="center"/>
    </xf>
    <xf numFmtId="37" fontId="8" fillId="2" borderId="72" xfId="23" applyFont="1" applyFill="1" applyBorder="1" applyAlignment="1">
      <alignment vertical="center"/>
    </xf>
    <xf numFmtId="3" fontId="8" fillId="2" borderId="72" xfId="23" applyNumberFormat="1" applyFont="1" applyFill="1" applyBorder="1" applyAlignment="1">
      <alignment vertical="center"/>
    </xf>
    <xf numFmtId="37" fontId="24" fillId="3" borderId="82" xfId="23" applyFont="1" applyFill="1" applyBorder="1" applyAlignment="1">
      <alignment vertical="center"/>
    </xf>
    <xf numFmtId="37" fontId="24" fillId="3" borderId="8" xfId="23" applyFont="1" applyFill="1" applyBorder="1" applyAlignment="1">
      <alignment vertical="center"/>
    </xf>
    <xf numFmtId="37" fontId="24" fillId="3" borderId="85" xfId="23" applyFont="1" applyFill="1" applyBorder="1" applyAlignment="1">
      <alignment vertical="center"/>
    </xf>
    <xf numFmtId="37" fontId="24" fillId="3" borderId="86" xfId="23" applyFont="1" applyFill="1" applyBorder="1" applyAlignment="1">
      <alignment vertical="center"/>
    </xf>
    <xf numFmtId="37" fontId="24" fillId="3" borderId="62" xfId="23" applyFont="1" applyFill="1" applyBorder="1" applyAlignment="1">
      <alignment vertical="center"/>
    </xf>
    <xf numFmtId="37" fontId="24" fillId="3" borderId="5" xfId="23" applyFont="1" applyFill="1" applyBorder="1" applyAlignment="1">
      <alignment vertical="center"/>
    </xf>
    <xf numFmtId="37" fontId="7" fillId="3" borderId="72" xfId="23" applyFont="1" applyFill="1" applyBorder="1" applyAlignment="1">
      <alignment vertical="center"/>
    </xf>
    <xf numFmtId="37" fontId="7" fillId="3" borderId="39" xfId="23" applyFont="1" applyFill="1" applyBorder="1" applyAlignment="1">
      <alignment vertical="center" wrapText="1"/>
    </xf>
    <xf numFmtId="4" fontId="7" fillId="0" borderId="0" xfId="39" applyNumberFormat="1" applyFont="1"/>
    <xf numFmtId="37" fontId="8" fillId="0" borderId="10" xfId="38" applyFont="1" applyBorder="1"/>
    <xf numFmtId="4" fontId="8" fillId="3" borderId="9" xfId="39" applyNumberFormat="1" applyFont="1" applyFill="1" applyBorder="1"/>
    <xf numFmtId="37" fontId="8" fillId="3" borderId="0" xfId="38" applyFont="1" applyFill="1"/>
    <xf numFmtId="10" fontId="8" fillId="3" borderId="0" xfId="39" applyNumberFormat="1" applyFont="1" applyFill="1"/>
    <xf numFmtId="4" fontId="8" fillId="3" borderId="0" xfId="39" applyNumberFormat="1" applyFont="1" applyFill="1"/>
    <xf numFmtId="9" fontId="8" fillId="3" borderId="10" xfId="18" applyFont="1" applyFill="1" applyBorder="1" applyProtection="1"/>
    <xf numFmtId="4" fontId="8" fillId="3" borderId="11" xfId="39" applyNumberFormat="1" applyFont="1" applyFill="1" applyBorder="1"/>
    <xf numFmtId="0" fontId="9" fillId="3" borderId="12" xfId="0" applyFont="1" applyFill="1" applyBorder="1"/>
    <xf numFmtId="37" fontId="8" fillId="3" borderId="12" xfId="38" applyFont="1" applyFill="1" applyBorder="1"/>
    <xf numFmtId="10" fontId="8" fillId="3" borderId="12" xfId="39" applyNumberFormat="1" applyFont="1" applyFill="1" applyBorder="1"/>
    <xf numFmtId="37" fontId="8" fillId="3" borderId="13" xfId="38" applyFont="1" applyFill="1" applyBorder="1"/>
    <xf numFmtId="4" fontId="8" fillId="0" borderId="0" xfId="39" applyNumberFormat="1" applyFont="1" applyAlignment="1">
      <alignment horizontal="right"/>
    </xf>
    <xf numFmtId="4" fontId="8" fillId="0" borderId="0" xfId="39" applyNumberFormat="1" applyFont="1"/>
    <xf numFmtId="4" fontId="8" fillId="2" borderId="6" xfId="39" applyNumberFormat="1" applyFont="1" applyFill="1" applyBorder="1"/>
    <xf numFmtId="4" fontId="8" fillId="2" borderId="7" xfId="39" applyNumberFormat="1" applyFont="1" applyFill="1" applyBorder="1"/>
    <xf numFmtId="4" fontId="7" fillId="2" borderId="4" xfId="39" applyNumberFormat="1" applyFont="1" applyFill="1" applyBorder="1"/>
    <xf numFmtId="4" fontId="8" fillId="2" borderId="8" xfId="39" applyNumberFormat="1" applyFont="1" applyFill="1" applyBorder="1"/>
    <xf numFmtId="3" fontId="7" fillId="0" borderId="3" xfId="39" applyNumberFormat="1" applyFont="1" applyBorder="1" applyAlignment="1">
      <alignment horizontal="left"/>
    </xf>
    <xf numFmtId="3" fontId="7" fillId="0" borderId="69" xfId="39" applyNumberFormat="1" applyFont="1" applyBorder="1" applyAlignment="1">
      <alignment horizontal="center"/>
    </xf>
    <xf numFmtId="3" fontId="7" fillId="0" borderId="70" xfId="39" applyNumberFormat="1" applyFont="1" applyBorder="1" applyAlignment="1">
      <alignment horizontal="center"/>
    </xf>
    <xf numFmtId="4" fontId="7" fillId="2" borderId="3" xfId="39" applyNumberFormat="1" applyFont="1" applyFill="1" applyBorder="1" applyAlignment="1">
      <alignment horizontal="left"/>
    </xf>
    <xf numFmtId="37" fontId="8" fillId="2" borderId="4" xfId="38" applyFont="1" applyFill="1" applyBorder="1"/>
    <xf numFmtId="37" fontId="8" fillId="2" borderId="5" xfId="38" applyFont="1" applyFill="1" applyBorder="1"/>
    <xf numFmtId="4" fontId="8" fillId="0" borderId="26" xfId="39" applyNumberFormat="1" applyFont="1" applyBorder="1"/>
    <xf numFmtId="166" fontId="8" fillId="0" borderId="19" xfId="29" applyNumberFormat="1" applyFont="1" applyFill="1" applyBorder="1" applyProtection="1"/>
    <xf numFmtId="166" fontId="8" fillId="0" borderId="19" xfId="29" applyNumberFormat="1" applyFont="1" applyBorder="1" applyProtection="1"/>
    <xf numFmtId="4" fontId="8" fillId="0" borderId="28" xfId="39" applyNumberFormat="1" applyFont="1" applyBorder="1"/>
    <xf numFmtId="166" fontId="8" fillId="0" borderId="22" xfId="29" applyNumberFormat="1" applyFont="1" applyBorder="1" applyProtection="1"/>
    <xf numFmtId="4" fontId="7" fillId="3" borderId="28" xfId="39" applyNumberFormat="1" applyFont="1" applyFill="1" applyBorder="1"/>
    <xf numFmtId="166" fontId="7" fillId="3" borderId="22" xfId="29" applyNumberFormat="1" applyFont="1" applyFill="1" applyBorder="1" applyProtection="1"/>
    <xf numFmtId="37" fontId="8" fillId="0" borderId="25" xfId="38" applyFont="1" applyBorder="1"/>
    <xf numFmtId="166" fontId="8" fillId="0" borderId="16" xfId="29" applyNumberFormat="1" applyFont="1" applyBorder="1" applyProtection="1"/>
    <xf numFmtId="166" fontId="8" fillId="0" borderId="30" xfId="29" applyNumberFormat="1" applyFont="1" applyBorder="1" applyProtection="1"/>
    <xf numFmtId="37" fontId="8" fillId="0" borderId="28" xfId="38" applyFont="1" applyBorder="1"/>
    <xf numFmtId="166" fontId="8" fillId="0" borderId="29" xfId="29" applyNumberFormat="1" applyFont="1" applyBorder="1" applyProtection="1"/>
    <xf numFmtId="0" fontId="9" fillId="0" borderId="28" xfId="0" applyFont="1" applyBorder="1"/>
    <xf numFmtId="0" fontId="9" fillId="0" borderId="22" xfId="0" applyFont="1" applyBorder="1"/>
    <xf numFmtId="0" fontId="9" fillId="0" borderId="29" xfId="0" applyFont="1" applyBorder="1"/>
    <xf numFmtId="3" fontId="7" fillId="0" borderId="28" xfId="39" applyNumberFormat="1" applyFont="1" applyBorder="1"/>
    <xf numFmtId="3" fontId="7" fillId="0" borderId="36" xfId="39" applyNumberFormat="1" applyFont="1" applyBorder="1"/>
    <xf numFmtId="37" fontId="8" fillId="0" borderId="0" xfId="38" applyFont="1" applyAlignment="1">
      <alignment horizontal="right"/>
    </xf>
    <xf numFmtId="14" fontId="8" fillId="0" borderId="0" xfId="38" applyNumberFormat="1" applyFont="1"/>
    <xf numFmtId="0" fontId="8" fillId="0" borderId="0" xfId="1" applyFont="1" applyProtection="1">
      <protection locked="0"/>
    </xf>
    <xf numFmtId="0" fontId="8" fillId="0" borderId="9" xfId="1" applyFont="1" applyBorder="1" applyProtection="1">
      <protection locked="0"/>
    </xf>
    <xf numFmtId="0" fontId="8" fillId="0" borderId="10" xfId="1" applyFont="1" applyBorder="1" applyProtection="1">
      <protection locked="0"/>
    </xf>
    <xf numFmtId="0" fontId="8" fillId="0" borderId="22" xfId="12" applyFont="1" applyBorder="1" applyProtection="1">
      <protection locked="0"/>
    </xf>
    <xf numFmtId="44" fontId="8" fillId="0" borderId="109" xfId="22" applyFont="1" applyFill="1" applyBorder="1" applyAlignment="1" applyProtection="1">
      <alignment horizontal="center"/>
      <protection locked="0"/>
    </xf>
    <xf numFmtId="0" fontId="8" fillId="0" borderId="0" xfId="12" applyFont="1" applyAlignment="1" applyProtection="1">
      <alignment horizontal="left"/>
      <protection locked="0"/>
    </xf>
    <xf numFmtId="0" fontId="9" fillId="0" borderId="23" xfId="0" applyFont="1" applyBorder="1" applyProtection="1">
      <protection locked="0"/>
    </xf>
    <xf numFmtId="172" fontId="8" fillId="0" borderId="0" xfId="12" applyNumberFormat="1" applyFont="1" applyProtection="1">
      <protection locked="0"/>
    </xf>
    <xf numFmtId="0" fontId="9" fillId="2" borderId="3" xfId="0" applyFont="1" applyFill="1" applyBorder="1" applyProtection="1">
      <protection locked="0"/>
    </xf>
    <xf numFmtId="0" fontId="9" fillId="2" borderId="4" xfId="0" applyFont="1" applyFill="1" applyBorder="1" applyProtection="1">
      <protection locked="0"/>
    </xf>
    <xf numFmtId="0" fontId="9" fillId="2" borderId="5" xfId="0" applyFont="1" applyFill="1" applyBorder="1" applyProtection="1">
      <protection locked="0"/>
    </xf>
    <xf numFmtId="0" fontId="8" fillId="0" borderId="0" xfId="12" applyFont="1" applyAlignment="1" applyProtection="1">
      <alignment horizontal="center" vertical="center"/>
      <protection locked="0"/>
    </xf>
    <xf numFmtId="0" fontId="9" fillId="0" borderId="3" xfId="0" applyFont="1" applyBorder="1" applyProtection="1">
      <protection locked="0"/>
    </xf>
    <xf numFmtId="0" fontId="9" fillId="0" borderId="4" xfId="0" applyFont="1" applyBorder="1" applyProtection="1">
      <protection locked="0"/>
    </xf>
    <xf numFmtId="0" fontId="9" fillId="0" borderId="5" xfId="0" applyFont="1" applyBorder="1" applyProtection="1">
      <protection locked="0"/>
    </xf>
    <xf numFmtId="0" fontId="9" fillId="0" borderId="108" xfId="0" applyFont="1" applyBorder="1" applyProtection="1">
      <protection locked="0"/>
    </xf>
    <xf numFmtId="0" fontId="8" fillId="0" borderId="28" xfId="12" applyFont="1" applyBorder="1" applyProtection="1">
      <protection locked="0"/>
    </xf>
    <xf numFmtId="166" fontId="8" fillId="0" borderId="99" xfId="29" applyNumberFormat="1" applyFont="1" applyFill="1" applyBorder="1" applyAlignment="1" applyProtection="1">
      <alignment horizontal="center"/>
      <protection locked="0"/>
    </xf>
    <xf numFmtId="0" fontId="8" fillId="0" borderId="98" xfId="12" applyFont="1" applyBorder="1" applyProtection="1">
      <protection locked="0"/>
    </xf>
    <xf numFmtId="166" fontId="8" fillId="0" borderId="29" xfId="29" applyNumberFormat="1" applyFont="1" applyFill="1" applyBorder="1" applyAlignment="1" applyProtection="1">
      <alignment horizontal="center"/>
      <protection locked="0"/>
    </xf>
    <xf numFmtId="10" fontId="8" fillId="0" borderId="99" xfId="12" applyNumberFormat="1" applyFont="1" applyBorder="1" applyAlignment="1" applyProtection="1">
      <alignment horizontal="center"/>
      <protection locked="0"/>
    </xf>
    <xf numFmtId="10" fontId="8" fillId="0" borderId="29" xfId="12" applyNumberFormat="1" applyFont="1" applyBorder="1" applyAlignment="1" applyProtection="1">
      <alignment horizontal="center"/>
      <protection locked="0"/>
    </xf>
    <xf numFmtId="0" fontId="9" fillId="0" borderId="6" xfId="0" applyFont="1" applyBorder="1" applyProtection="1">
      <protection locked="0"/>
    </xf>
    <xf numFmtId="0" fontId="47" fillId="0" borderId="8" xfId="0" applyFont="1" applyBorder="1" applyProtection="1">
      <protection locked="0"/>
    </xf>
    <xf numFmtId="172" fontId="8" fillId="0" borderId="0" xfId="12" applyNumberFormat="1" applyFont="1" applyAlignment="1" applyProtection="1">
      <alignment horizontal="center"/>
      <protection locked="0"/>
    </xf>
    <xf numFmtId="174" fontId="8" fillId="0" borderId="10" xfId="12" applyNumberFormat="1" applyFont="1" applyBorder="1" applyProtection="1">
      <protection locked="0"/>
    </xf>
    <xf numFmtId="172" fontId="8" fillId="0" borderId="10" xfId="12" applyNumberFormat="1" applyFont="1" applyBorder="1" applyProtection="1">
      <protection locked="0"/>
    </xf>
    <xf numFmtId="0" fontId="8" fillId="0" borderId="11" xfId="1" applyFont="1" applyBorder="1" applyProtection="1">
      <protection locked="0"/>
    </xf>
    <xf numFmtId="172" fontId="8" fillId="0" borderId="13" xfId="12" applyNumberFormat="1" applyFont="1" applyBorder="1" applyProtection="1">
      <protection locked="0"/>
    </xf>
    <xf numFmtId="0" fontId="35" fillId="0" borderId="0" xfId="1" applyFont="1" applyProtection="1">
      <protection locked="0"/>
    </xf>
    <xf numFmtId="0" fontId="8" fillId="0" borderId="9" xfId="1" applyFont="1" applyBorder="1"/>
    <xf numFmtId="0" fontId="8" fillId="0" borderId="0" xfId="1" applyFont="1"/>
    <xf numFmtId="0" fontId="8" fillId="0" borderId="7" xfId="1" applyFont="1" applyBorder="1"/>
    <xf numFmtId="0" fontId="8" fillId="0" borderId="10" xfId="1" applyFont="1" applyBorder="1"/>
    <xf numFmtId="0" fontId="8" fillId="3" borderId="33" xfId="12" applyFont="1" applyFill="1" applyBorder="1"/>
    <xf numFmtId="166" fontId="8" fillId="3" borderId="34" xfId="29" applyNumberFormat="1" applyFont="1" applyFill="1" applyBorder="1" applyAlignment="1" applyProtection="1">
      <alignment horizontal="center"/>
    </xf>
    <xf numFmtId="0" fontId="9" fillId="0" borderId="93" xfId="0" applyFont="1" applyBorder="1"/>
    <xf numFmtId="0" fontId="8" fillId="3" borderId="34" xfId="12" applyFont="1" applyFill="1" applyBorder="1"/>
    <xf numFmtId="166" fontId="8" fillId="3" borderId="35" xfId="29" applyNumberFormat="1" applyFont="1" applyFill="1" applyBorder="1" applyAlignment="1" applyProtection="1">
      <alignment horizontal="center"/>
    </xf>
    <xf numFmtId="0" fontId="8" fillId="3" borderId="28" xfId="12" applyFont="1" applyFill="1" applyBorder="1"/>
    <xf numFmtId="166" fontId="8" fillId="3" borderId="94" xfId="29" applyNumberFormat="1" applyFont="1" applyFill="1" applyBorder="1" applyAlignment="1" applyProtection="1">
      <alignment horizontal="center"/>
    </xf>
    <xf numFmtId="166" fontId="8" fillId="3" borderId="19" xfId="29" applyNumberFormat="1" applyFont="1" applyFill="1" applyBorder="1" applyAlignment="1" applyProtection="1">
      <alignment horizontal="center"/>
    </xf>
    <xf numFmtId="0" fontId="8" fillId="3" borderId="22" xfId="12" applyFont="1" applyFill="1" applyBorder="1"/>
    <xf numFmtId="166" fontId="8" fillId="3" borderId="45" xfId="29" applyNumberFormat="1" applyFont="1" applyFill="1" applyBorder="1" applyAlignment="1" applyProtection="1">
      <alignment horizontal="center"/>
    </xf>
    <xf numFmtId="166" fontId="10" fillId="3" borderId="2" xfId="29" applyNumberFormat="1" applyFont="1" applyFill="1" applyBorder="1" applyProtection="1"/>
    <xf numFmtId="166" fontId="8" fillId="3" borderId="104" xfId="29" applyNumberFormat="1" applyFont="1" applyFill="1" applyBorder="1" applyAlignment="1" applyProtection="1">
      <alignment horizontal="center"/>
    </xf>
    <xf numFmtId="166" fontId="8" fillId="3" borderId="99" xfId="29" applyNumberFormat="1" applyFont="1" applyFill="1" applyBorder="1" applyAlignment="1" applyProtection="1">
      <alignment horizontal="center"/>
    </xf>
    <xf numFmtId="9" fontId="8" fillId="3" borderId="99" xfId="30" applyFont="1" applyFill="1" applyBorder="1" applyAlignment="1" applyProtection="1">
      <alignment horizontal="center"/>
    </xf>
    <xf numFmtId="0" fontId="8" fillId="3" borderId="50" xfId="12" applyFont="1" applyFill="1" applyBorder="1"/>
    <xf numFmtId="166" fontId="8" fillId="3" borderId="101" xfId="29" applyNumberFormat="1" applyFont="1" applyFill="1" applyBorder="1" applyAlignment="1" applyProtection="1">
      <alignment horizontal="center"/>
    </xf>
    <xf numFmtId="0" fontId="8" fillId="3" borderId="106" xfId="12" applyFont="1" applyFill="1" applyBorder="1"/>
    <xf numFmtId="166" fontId="8" fillId="3" borderId="97" xfId="29" applyNumberFormat="1" applyFont="1" applyFill="1" applyBorder="1" applyAlignment="1" applyProtection="1">
      <alignment horizontal="center"/>
    </xf>
    <xf numFmtId="0" fontId="8" fillId="3" borderId="28" xfId="12" applyFont="1" applyFill="1" applyBorder="1" applyAlignment="1">
      <alignment horizontal="center"/>
    </xf>
    <xf numFmtId="0" fontId="8" fillId="3" borderId="100" xfId="12" applyFont="1" applyFill="1" applyBorder="1"/>
    <xf numFmtId="166" fontId="8" fillId="3" borderId="52" xfId="29" applyNumberFormat="1" applyFont="1" applyFill="1" applyBorder="1" applyAlignment="1" applyProtection="1">
      <alignment horizontal="center"/>
    </xf>
    <xf numFmtId="0" fontId="8" fillId="3" borderId="96" xfId="12" applyFont="1" applyFill="1" applyBorder="1"/>
    <xf numFmtId="166" fontId="8" fillId="3" borderId="107" xfId="29" applyNumberFormat="1" applyFont="1" applyFill="1" applyBorder="1" applyAlignment="1" applyProtection="1">
      <alignment horizontal="center"/>
    </xf>
    <xf numFmtId="0" fontId="8" fillId="3" borderId="98" xfId="12" applyFont="1" applyFill="1" applyBorder="1" applyAlignment="1">
      <alignment horizontal="center"/>
    </xf>
    <xf numFmtId="166" fontId="8" fillId="3" borderId="29" xfId="29" applyNumberFormat="1" applyFont="1" applyFill="1" applyBorder="1" applyAlignment="1" applyProtection="1">
      <alignment horizontal="center"/>
    </xf>
    <xf numFmtId="0" fontId="8" fillId="3" borderId="98" xfId="12" applyFont="1" applyFill="1" applyBorder="1"/>
    <xf numFmtId="0" fontId="8" fillId="3" borderId="105" xfId="12" applyFont="1" applyFill="1" applyBorder="1"/>
    <xf numFmtId="166" fontId="8" fillId="3" borderId="2" xfId="29" applyNumberFormat="1" applyFont="1" applyFill="1" applyBorder="1" applyAlignment="1" applyProtection="1">
      <alignment horizontal="center"/>
    </xf>
    <xf numFmtId="171" fontId="9" fillId="3" borderId="10" xfId="28" applyNumberFormat="1" applyFont="1" applyFill="1" applyBorder="1" applyProtection="1"/>
    <xf numFmtId="0" fontId="8" fillId="0" borderId="0" xfId="1" applyFont="1" applyAlignment="1">
      <alignment horizontal="right"/>
    </xf>
    <xf numFmtId="14" fontId="8" fillId="0" borderId="0" xfId="1" applyNumberFormat="1" applyFont="1"/>
    <xf numFmtId="0" fontId="44" fillId="0" borderId="0" xfId="0" applyFont="1" applyProtection="1">
      <protection locked="0"/>
    </xf>
    <xf numFmtId="0" fontId="1" fillId="0" borderId="0" xfId="0" applyFont="1" applyProtection="1">
      <protection locked="0"/>
    </xf>
    <xf numFmtId="171" fontId="8" fillId="0" borderId="0" xfId="13" applyNumberFormat="1" applyFont="1" applyFill="1" applyBorder="1" applyAlignment="1" applyProtection="1">
      <protection locked="0"/>
    </xf>
    <xf numFmtId="166" fontId="8" fillId="0" borderId="33" xfId="29" applyNumberFormat="1" applyFont="1" applyFill="1" applyBorder="1" applyProtection="1">
      <protection locked="0"/>
    </xf>
    <xf numFmtId="171" fontId="8" fillId="0" borderId="0" xfId="13" applyNumberFormat="1" applyFont="1" applyFill="1" applyBorder="1" applyProtection="1">
      <protection locked="0"/>
    </xf>
    <xf numFmtId="166" fontId="8" fillId="0" borderId="113" xfId="29" applyNumberFormat="1" applyFont="1" applyFill="1" applyBorder="1" applyAlignment="1" applyProtection="1">
      <protection locked="0"/>
    </xf>
    <xf numFmtId="166" fontId="8" fillId="0" borderId="36" xfId="29" applyNumberFormat="1" applyFont="1" applyFill="1" applyBorder="1" applyProtection="1">
      <protection locked="0"/>
    </xf>
    <xf numFmtId="166" fontId="8" fillId="0" borderId="33" xfId="29" applyNumberFormat="1" applyFont="1" applyFill="1" applyBorder="1" applyAlignment="1" applyProtection="1">
      <alignment vertical="center"/>
      <protection locked="0"/>
    </xf>
    <xf numFmtId="166" fontId="8" fillId="0" borderId="28" xfId="29" applyNumberFormat="1" applyFont="1" applyFill="1" applyBorder="1" applyAlignment="1" applyProtection="1">
      <alignment vertical="center"/>
      <protection locked="0"/>
    </xf>
    <xf numFmtId="171" fontId="8" fillId="0" borderId="0" xfId="12" applyNumberFormat="1" applyFont="1" applyAlignment="1" applyProtection="1">
      <alignment horizontal="left" vertical="center"/>
      <protection locked="0"/>
    </xf>
    <xf numFmtId="166" fontId="8" fillId="0" borderId="113" xfId="29" applyNumberFormat="1" applyFont="1" applyFill="1" applyBorder="1" applyAlignment="1" applyProtection="1">
      <alignment vertical="center"/>
      <protection locked="0"/>
    </xf>
    <xf numFmtId="0" fontId="36" fillId="0" borderId="0" xfId="12" applyFont="1" applyAlignment="1" applyProtection="1">
      <alignment vertical="center"/>
      <protection locked="0"/>
    </xf>
    <xf numFmtId="171" fontId="8" fillId="0" borderId="10" xfId="13" applyNumberFormat="1" applyFont="1" applyFill="1" applyBorder="1" applyAlignment="1" applyProtection="1">
      <alignment vertical="center"/>
      <protection locked="0"/>
    </xf>
    <xf numFmtId="171" fontId="8" fillId="0" borderId="0" xfId="13" quotePrefix="1" applyNumberFormat="1" applyFont="1" applyFill="1" applyBorder="1" applyAlignment="1" applyProtection="1">
      <alignment horizontal="left" vertical="center"/>
      <protection locked="0"/>
    </xf>
    <xf numFmtId="171" fontId="8" fillId="0" borderId="0" xfId="13" applyNumberFormat="1" applyFont="1" applyFill="1" applyBorder="1" applyAlignment="1" applyProtection="1">
      <alignment vertical="center"/>
      <protection locked="0"/>
    </xf>
    <xf numFmtId="0" fontId="8" fillId="0" borderId="10" xfId="12" applyFont="1" applyBorder="1" applyAlignment="1" applyProtection="1">
      <alignment vertical="center"/>
      <protection locked="0"/>
    </xf>
    <xf numFmtId="171" fontId="7" fillId="0" borderId="10" xfId="13" applyNumberFormat="1" applyFont="1" applyFill="1" applyBorder="1" applyAlignment="1" applyProtection="1">
      <alignment vertical="center"/>
      <protection locked="0"/>
    </xf>
    <xf numFmtId="171" fontId="7" fillId="0" borderId="0" xfId="13" applyNumberFormat="1" applyFont="1" applyFill="1" applyBorder="1" applyAlignment="1" applyProtection="1">
      <alignment vertical="center"/>
      <protection locked="0"/>
    </xf>
    <xf numFmtId="0" fontId="19" fillId="0" borderId="0" xfId="12" applyFont="1" applyAlignment="1" applyProtection="1">
      <alignment vertical="center"/>
      <protection locked="0"/>
    </xf>
    <xf numFmtId="0" fontId="43" fillId="0" borderId="0" xfId="0" applyFont="1" applyProtection="1">
      <protection locked="0"/>
    </xf>
    <xf numFmtId="0" fontId="19" fillId="0" borderId="0" xfId="12" applyFont="1" applyProtection="1">
      <protection locked="0"/>
    </xf>
    <xf numFmtId="171" fontId="8" fillId="0" borderId="10" xfId="13" applyNumberFormat="1" applyFont="1" applyFill="1" applyBorder="1" applyAlignment="1" applyProtection="1">
      <alignment horizontal="center" vertical="center"/>
      <protection locked="0"/>
    </xf>
    <xf numFmtId="0" fontId="19" fillId="0" borderId="0" xfId="12" applyFont="1" applyAlignment="1" applyProtection="1">
      <alignment horizontal="center" vertical="center"/>
      <protection locked="0"/>
    </xf>
    <xf numFmtId="171" fontId="39" fillId="0" borderId="0" xfId="13" applyNumberFormat="1" applyFont="1" applyFill="1" applyBorder="1" applyAlignment="1" applyProtection="1">
      <alignment vertical="center"/>
      <protection locked="0"/>
    </xf>
    <xf numFmtId="43" fontId="19" fillId="0" borderId="0" xfId="12" applyNumberFormat="1" applyFont="1" applyAlignment="1" applyProtection="1">
      <alignment vertical="center"/>
      <protection locked="0"/>
    </xf>
    <xf numFmtId="171" fontId="7" fillId="0" borderId="11" xfId="13" applyNumberFormat="1" applyFont="1" applyFill="1" applyBorder="1" applyAlignment="1" applyProtection="1">
      <alignment vertical="center"/>
      <protection locked="0"/>
    </xf>
    <xf numFmtId="171" fontId="7" fillId="0" borderId="12" xfId="13" applyNumberFormat="1" applyFont="1" applyFill="1" applyBorder="1" applyAlignment="1" applyProtection="1">
      <alignment vertical="center"/>
      <protection locked="0"/>
    </xf>
    <xf numFmtId="0" fontId="0" fillId="0" borderId="12" xfId="0" applyBorder="1" applyProtection="1">
      <protection locked="0"/>
    </xf>
    <xf numFmtId="171" fontId="8" fillId="0" borderId="12" xfId="13" applyNumberFormat="1" applyFont="1" applyFill="1" applyBorder="1" applyAlignment="1" applyProtection="1">
      <alignment vertical="center"/>
      <protection locked="0"/>
    </xf>
    <xf numFmtId="171" fontId="8" fillId="0" borderId="13" xfId="13" applyNumberFormat="1" applyFont="1" applyFill="1" applyBorder="1" applyAlignment="1" applyProtection="1">
      <alignment vertical="center"/>
      <protection locked="0"/>
    </xf>
    <xf numFmtId="9" fontId="45" fillId="0" borderId="0" xfId="12" applyNumberFormat="1" applyFont="1" applyAlignment="1" applyProtection="1">
      <alignment vertical="center"/>
      <protection locked="0"/>
    </xf>
    <xf numFmtId="0" fontId="15" fillId="0" borderId="0" xfId="12" applyFont="1" applyAlignment="1" applyProtection="1">
      <alignment vertical="center"/>
      <protection locked="0"/>
    </xf>
    <xf numFmtId="0" fontId="45" fillId="0" borderId="0" xfId="12" applyFont="1" applyAlignment="1" applyProtection="1">
      <alignment vertical="center"/>
      <protection locked="0"/>
    </xf>
    <xf numFmtId="0" fontId="7" fillId="0" borderId="0" xfId="12" applyFont="1" applyAlignment="1" applyProtection="1">
      <alignment horizontal="center" vertical="center"/>
      <protection locked="0"/>
    </xf>
    <xf numFmtId="0" fontId="7" fillId="0" borderId="0" xfId="12" applyFont="1" applyAlignment="1" applyProtection="1">
      <alignment vertical="center"/>
      <protection locked="0"/>
    </xf>
    <xf numFmtId="171" fontId="19" fillId="0" borderId="0" xfId="13" applyNumberFormat="1" applyFont="1" applyFill="1" applyBorder="1" applyAlignment="1" applyProtection="1">
      <alignment horizontal="left" vertical="center"/>
      <protection locked="0"/>
    </xf>
    <xf numFmtId="171" fontId="19" fillId="0" borderId="0" xfId="13" applyNumberFormat="1" applyFont="1" applyFill="1" applyBorder="1" applyAlignment="1" applyProtection="1">
      <alignment horizontal="center" vertical="center"/>
      <protection locked="0"/>
    </xf>
    <xf numFmtId="0" fontId="40" fillId="0" borderId="0" xfId="12" applyFont="1" applyAlignment="1" applyProtection="1">
      <alignment vertical="center"/>
      <protection locked="0"/>
    </xf>
    <xf numFmtId="171" fontId="19" fillId="0" borderId="0" xfId="13" applyNumberFormat="1" applyFont="1" applyFill="1" applyBorder="1" applyAlignment="1" applyProtection="1">
      <alignment vertical="center"/>
      <protection locked="0"/>
    </xf>
    <xf numFmtId="171" fontId="19" fillId="0" borderId="0" xfId="12" applyNumberFormat="1" applyFont="1" applyAlignment="1" applyProtection="1">
      <alignment vertical="center"/>
      <protection locked="0"/>
    </xf>
    <xf numFmtId="171" fontId="8" fillId="0" borderId="0" xfId="12" applyNumberFormat="1" applyFont="1" applyProtection="1">
      <protection locked="0"/>
    </xf>
    <xf numFmtId="171" fontId="39" fillId="0" borderId="0" xfId="12" applyNumberFormat="1" applyFont="1" applyAlignment="1" applyProtection="1">
      <alignment vertical="center"/>
      <protection locked="0"/>
    </xf>
    <xf numFmtId="171" fontId="39" fillId="0" borderId="0" xfId="13" applyNumberFormat="1" applyFont="1" applyFill="1" applyBorder="1" applyProtection="1">
      <protection locked="0"/>
    </xf>
    <xf numFmtId="171" fontId="19" fillId="0" borderId="0" xfId="12" applyNumberFormat="1" applyFont="1" applyProtection="1">
      <protection locked="0"/>
    </xf>
    <xf numFmtId="43" fontId="8" fillId="0" borderId="0" xfId="12" applyNumberFormat="1" applyFont="1" applyAlignment="1" applyProtection="1">
      <alignment vertical="center"/>
      <protection locked="0"/>
    </xf>
    <xf numFmtId="0" fontId="8" fillId="0" borderId="0" xfId="12" quotePrefix="1" applyFont="1" applyAlignment="1" applyProtection="1">
      <alignment horizontal="left" vertical="center"/>
      <protection locked="0"/>
    </xf>
    <xf numFmtId="171" fontId="15" fillId="0" borderId="0" xfId="12" applyNumberFormat="1" applyFont="1" applyProtection="1">
      <protection locked="0"/>
    </xf>
    <xf numFmtId="0" fontId="8" fillId="0" borderId="0" xfId="12" quotePrefix="1" applyFont="1" applyAlignment="1" applyProtection="1">
      <alignment horizontal="left"/>
      <protection locked="0"/>
    </xf>
    <xf numFmtId="171" fontId="8" fillId="0" borderId="0" xfId="13" quotePrefix="1" applyNumberFormat="1" applyFont="1" applyFill="1" applyBorder="1" applyAlignment="1" applyProtection="1">
      <alignment horizontal="left"/>
      <protection locked="0"/>
    </xf>
    <xf numFmtId="171" fontId="35" fillId="0" borderId="0" xfId="13" applyNumberFormat="1" applyFont="1" applyFill="1" applyBorder="1" applyProtection="1">
      <protection locked="0"/>
    </xf>
    <xf numFmtId="171" fontId="8" fillId="0" borderId="0" xfId="13" applyNumberFormat="1" applyFont="1" applyFill="1" applyBorder="1" applyAlignment="1" applyProtection="1">
      <alignment horizontal="center"/>
      <protection locked="0"/>
    </xf>
    <xf numFmtId="0" fontId="35" fillId="0" borderId="0" xfId="12" applyFont="1" applyProtection="1">
      <protection locked="0"/>
    </xf>
    <xf numFmtId="9" fontId="15" fillId="0" borderId="0" xfId="12" applyNumberFormat="1" applyFont="1" applyProtection="1">
      <protection locked="0"/>
    </xf>
    <xf numFmtId="0" fontId="15" fillId="0" borderId="0" xfId="12" applyFont="1" applyProtection="1">
      <protection locked="0"/>
    </xf>
    <xf numFmtId="171" fontId="8" fillId="0" borderId="0" xfId="13" applyNumberFormat="1" applyFont="1" applyFill="1" applyBorder="1" applyAlignment="1" applyProtection="1">
      <alignment horizontal="left"/>
      <protection locked="0"/>
    </xf>
    <xf numFmtId="171" fontId="39" fillId="0" borderId="0" xfId="12" applyNumberFormat="1" applyFont="1" applyProtection="1">
      <protection locked="0"/>
    </xf>
    <xf numFmtId="0" fontId="41" fillId="0" borderId="0" xfId="12" applyFont="1" applyProtection="1">
      <protection locked="0"/>
    </xf>
    <xf numFmtId="171" fontId="8" fillId="0" borderId="6" xfId="13" applyNumberFormat="1" applyFont="1" applyBorder="1" applyProtection="1"/>
    <xf numFmtId="171" fontId="8" fillId="0" borderId="7" xfId="13" applyNumberFormat="1" applyFont="1" applyBorder="1" applyProtection="1"/>
    <xf numFmtId="0" fontId="8" fillId="0" borderId="7" xfId="12" applyFont="1" applyBorder="1"/>
    <xf numFmtId="171" fontId="30" fillId="0" borderId="7" xfId="13" applyNumberFormat="1" applyFont="1" applyFill="1" applyBorder="1" applyAlignment="1" applyProtection="1"/>
    <xf numFmtId="0" fontId="0" fillId="0" borderId="8" xfId="0" applyBorder="1"/>
    <xf numFmtId="171" fontId="8" fillId="0" borderId="0" xfId="13" applyNumberFormat="1" applyFont="1" applyFill="1" applyBorder="1" applyAlignment="1" applyProtection="1">
      <alignment wrapText="1"/>
    </xf>
    <xf numFmtId="166" fontId="8" fillId="3" borderId="34" xfId="29" applyNumberFormat="1" applyFont="1" applyFill="1" applyBorder="1" applyProtection="1"/>
    <xf numFmtId="166" fontId="8" fillId="3" borderId="94" xfId="29" applyNumberFormat="1" applyFont="1" applyFill="1" applyBorder="1" applyAlignment="1" applyProtection="1"/>
    <xf numFmtId="166" fontId="8" fillId="3" borderId="94" xfId="29" applyNumberFormat="1" applyFont="1" applyFill="1" applyBorder="1" applyProtection="1"/>
    <xf numFmtId="166" fontId="7" fillId="3" borderId="19" xfId="29" applyNumberFormat="1" applyFont="1" applyFill="1" applyBorder="1" applyProtection="1"/>
    <xf numFmtId="166" fontId="8" fillId="3" borderId="95" xfId="29" applyNumberFormat="1" applyFont="1" applyFill="1" applyBorder="1" applyProtection="1"/>
    <xf numFmtId="171" fontId="7" fillId="0" borderId="2" xfId="13" applyNumberFormat="1" applyFont="1" applyFill="1" applyBorder="1" applyAlignment="1" applyProtection="1">
      <alignment horizontal="center" vertical="center"/>
    </xf>
    <xf numFmtId="166" fontId="8" fillId="3" borderId="34" xfId="29" applyNumberFormat="1" applyFont="1" applyFill="1" applyBorder="1" applyAlignment="1" applyProtection="1">
      <alignment vertical="center"/>
    </xf>
    <xf numFmtId="166" fontId="8" fillId="3" borderId="22" xfId="29" applyNumberFormat="1" applyFont="1" applyFill="1" applyBorder="1" applyAlignment="1" applyProtection="1">
      <alignment vertical="center"/>
    </xf>
    <xf numFmtId="166" fontId="8" fillId="3" borderId="19" xfId="29" applyNumberFormat="1" applyFont="1" applyFill="1" applyBorder="1" applyAlignment="1" applyProtection="1">
      <alignment vertical="center"/>
    </xf>
    <xf numFmtId="166" fontId="8" fillId="3" borderId="94" xfId="29" applyNumberFormat="1" applyFont="1" applyFill="1" applyBorder="1" applyAlignment="1" applyProtection="1">
      <alignment vertical="center"/>
    </xf>
    <xf numFmtId="166" fontId="7" fillId="3" borderId="38" xfId="29" applyNumberFormat="1" applyFont="1" applyFill="1" applyBorder="1" applyAlignment="1" applyProtection="1">
      <alignment vertical="center"/>
    </xf>
    <xf numFmtId="0" fontId="8" fillId="3" borderId="15" xfId="12" applyFont="1" applyFill="1" applyBorder="1" applyAlignment="1">
      <alignment horizontal="left" vertical="center"/>
    </xf>
    <xf numFmtId="0" fontId="8" fillId="3" borderId="116" xfId="12" applyFont="1" applyFill="1" applyBorder="1" applyAlignment="1">
      <alignment vertical="center"/>
    </xf>
    <xf numFmtId="166" fontId="8" fillId="3" borderId="112" xfId="29" applyNumberFormat="1" applyFont="1" applyFill="1" applyBorder="1" applyAlignment="1" applyProtection="1">
      <alignment horizontal="center" vertical="center"/>
    </xf>
    <xf numFmtId="166" fontId="8" fillId="3" borderId="117" xfId="29" applyNumberFormat="1" applyFont="1" applyFill="1" applyBorder="1" applyAlignment="1" applyProtection="1">
      <alignment horizontal="center" vertical="center"/>
    </xf>
    <xf numFmtId="10" fontId="7" fillId="3" borderId="13" xfId="12" applyNumberFormat="1" applyFont="1" applyFill="1" applyBorder="1" applyAlignment="1">
      <alignment horizontal="center" vertical="center"/>
    </xf>
    <xf numFmtId="0" fontId="8" fillId="3" borderId="59" xfId="12" applyFont="1" applyFill="1" applyBorder="1" applyAlignment="1">
      <alignment horizontal="left" vertical="center"/>
    </xf>
    <xf numFmtId="0" fontId="8" fillId="0" borderId="0" xfId="12" applyFont="1" applyAlignment="1">
      <alignment horizontal="center"/>
    </xf>
    <xf numFmtId="0" fontId="21" fillId="0" borderId="0" xfId="12" applyFont="1" applyAlignment="1">
      <alignment horizontal="center"/>
    </xf>
    <xf numFmtId="9" fontId="8" fillId="3" borderId="116" xfId="18" applyFont="1" applyFill="1" applyBorder="1" applyAlignment="1" applyProtection="1">
      <alignment vertical="center"/>
    </xf>
    <xf numFmtId="166" fontId="8" fillId="3" borderId="112" xfId="29" applyNumberFormat="1" applyFont="1" applyFill="1" applyBorder="1" applyAlignment="1" applyProtection="1">
      <alignment horizontal="right" vertical="center"/>
    </xf>
    <xf numFmtId="9" fontId="7" fillId="3" borderId="12" xfId="18" applyFont="1" applyFill="1" applyBorder="1" applyAlignment="1" applyProtection="1">
      <alignment horizontal="center" vertical="center"/>
    </xf>
    <xf numFmtId="9" fontId="8" fillId="0" borderId="0" xfId="18" applyFont="1" applyFill="1" applyBorder="1" applyProtection="1"/>
    <xf numFmtId="166" fontId="8" fillId="3" borderId="112" xfId="29" applyNumberFormat="1" applyFont="1" applyFill="1" applyBorder="1" applyAlignment="1" applyProtection="1">
      <alignment vertical="center"/>
    </xf>
    <xf numFmtId="166" fontId="8" fillId="3" borderId="117" xfId="29" applyNumberFormat="1" applyFont="1" applyFill="1" applyBorder="1" applyAlignment="1" applyProtection="1">
      <alignment vertical="center"/>
    </xf>
    <xf numFmtId="9" fontId="7" fillId="3" borderId="12" xfId="12" applyNumberFormat="1" applyFont="1" applyFill="1" applyBorder="1" applyAlignment="1">
      <alignment horizontal="center" vertical="center"/>
    </xf>
    <xf numFmtId="171" fontId="8" fillId="0" borderId="0" xfId="13" applyNumberFormat="1" applyFont="1" applyFill="1" applyBorder="1" applyProtection="1"/>
    <xf numFmtId="171" fontId="21" fillId="0" borderId="0" xfId="13" applyNumberFormat="1" applyFont="1" applyFill="1" applyBorder="1" applyAlignment="1" applyProtection="1">
      <alignment horizontal="center"/>
    </xf>
    <xf numFmtId="171" fontId="8" fillId="3" borderId="64" xfId="13" applyNumberFormat="1" applyFont="1" applyFill="1" applyBorder="1" applyProtection="1"/>
    <xf numFmtId="171" fontId="8" fillId="3" borderId="116" xfId="13" applyNumberFormat="1" applyFont="1" applyFill="1" applyBorder="1" applyProtection="1"/>
    <xf numFmtId="166" fontId="8" fillId="3" borderId="112" xfId="29" applyNumberFormat="1" applyFont="1" applyFill="1" applyBorder="1" applyProtection="1"/>
    <xf numFmtId="166" fontId="8" fillId="3" borderId="118" xfId="29" applyNumberFormat="1" applyFont="1" applyFill="1" applyBorder="1" applyAlignment="1" applyProtection="1">
      <alignment vertical="center"/>
    </xf>
    <xf numFmtId="166" fontId="7" fillId="3" borderId="13" xfId="29" applyNumberFormat="1" applyFont="1" applyFill="1" applyBorder="1" applyAlignment="1" applyProtection="1">
      <alignment vertical="center"/>
    </xf>
    <xf numFmtId="0" fontId="8" fillId="0" borderId="0" xfId="12" applyFont="1" applyAlignment="1">
      <alignment horizontal="right" vertical="center"/>
    </xf>
    <xf numFmtId="14" fontId="8" fillId="0" borderId="0" xfId="12" applyNumberFormat="1" applyFont="1" applyAlignment="1">
      <alignment vertical="center"/>
    </xf>
    <xf numFmtId="0" fontId="0" fillId="0" borderId="11" xfId="0" applyBorder="1" applyProtection="1">
      <protection locked="0"/>
    </xf>
    <xf numFmtId="0" fontId="9" fillId="0" borderId="0" xfId="0" applyFont="1" applyAlignment="1">
      <alignment horizontal="right"/>
    </xf>
    <xf numFmtId="170" fontId="17" fillId="3" borderId="9" xfId="35" quotePrefix="1" applyFont="1" applyFill="1" applyBorder="1" applyAlignment="1">
      <alignment horizontal="left" vertical="center"/>
    </xf>
    <xf numFmtId="9" fontId="8" fillId="0" borderId="23" xfId="23" applyNumberFormat="1" applyFont="1" applyBorder="1" applyAlignment="1">
      <alignment vertical="center"/>
    </xf>
    <xf numFmtId="9" fontId="8" fillId="0" borderId="23" xfId="18" applyFont="1" applyFill="1" applyBorder="1" applyAlignment="1" applyProtection="1">
      <alignment horizontal="right" vertical="center"/>
    </xf>
    <xf numFmtId="171" fontId="7" fillId="0" borderId="2" xfId="13" applyNumberFormat="1" applyFont="1" applyFill="1" applyBorder="1" applyAlignment="1" applyProtection="1">
      <alignment horizontal="center"/>
    </xf>
    <xf numFmtId="166" fontId="7" fillId="3" borderId="26" xfId="29" applyNumberFormat="1" applyFont="1" applyFill="1" applyBorder="1" applyProtection="1"/>
    <xf numFmtId="166" fontId="7" fillId="3" borderId="114" xfId="29" applyNumberFormat="1" applyFont="1" applyFill="1" applyBorder="1" applyAlignment="1" applyProtection="1">
      <alignment vertical="center"/>
    </xf>
    <xf numFmtId="166" fontId="8" fillId="3" borderId="58" xfId="29" applyNumberFormat="1" applyFont="1" applyFill="1" applyBorder="1" applyAlignment="1" applyProtection="1">
      <alignment vertical="center"/>
    </xf>
    <xf numFmtId="166" fontId="8" fillId="3" borderId="30" xfId="29" applyNumberFormat="1" applyFont="1" applyFill="1" applyBorder="1" applyAlignment="1" applyProtection="1">
      <alignment vertical="center"/>
    </xf>
    <xf numFmtId="0" fontId="9" fillId="3" borderId="3" xfId="0" applyFont="1" applyFill="1" applyBorder="1"/>
    <xf numFmtId="37" fontId="7" fillId="3" borderId="4" xfId="23" applyFont="1" applyFill="1" applyBorder="1" applyAlignment="1">
      <alignment vertical="center" wrapText="1"/>
    </xf>
    <xf numFmtId="37" fontId="7" fillId="3" borderId="4" xfId="23" applyFont="1" applyFill="1" applyBorder="1" applyAlignment="1">
      <alignment horizontal="left" vertical="center" wrapText="1"/>
    </xf>
    <xf numFmtId="37" fontId="7" fillId="3" borderId="5" xfId="23" applyFont="1" applyFill="1" applyBorder="1" applyAlignment="1">
      <alignment horizontal="left" vertical="center" wrapText="1"/>
    </xf>
    <xf numFmtId="166" fontId="10" fillId="3" borderId="13" xfId="29" applyNumberFormat="1" applyFont="1" applyFill="1" applyBorder="1" applyProtection="1"/>
    <xf numFmtId="166" fontId="9" fillId="3" borderId="118" xfId="29" applyNumberFormat="1" applyFont="1" applyFill="1" applyBorder="1" applyProtection="1"/>
    <xf numFmtId="0" fontId="9" fillId="3" borderId="10" xfId="0" applyFont="1" applyFill="1" applyBorder="1"/>
    <xf numFmtId="10" fontId="8" fillId="0" borderId="34" xfId="30" applyNumberFormat="1" applyFont="1" applyBorder="1" applyAlignment="1" applyProtection="1">
      <alignment horizontal="center"/>
      <protection locked="0"/>
    </xf>
    <xf numFmtId="10" fontId="8" fillId="0" borderId="22" xfId="30" applyNumberFormat="1" applyFont="1" applyBorder="1" applyAlignment="1" applyProtection="1">
      <alignment horizontal="center"/>
      <protection locked="0"/>
    </xf>
    <xf numFmtId="10" fontId="8" fillId="0" borderId="51" xfId="30" applyNumberFormat="1" applyFont="1" applyBorder="1" applyAlignment="1" applyProtection="1">
      <alignment horizontal="center"/>
      <protection locked="0"/>
    </xf>
    <xf numFmtId="166" fontId="9" fillId="0" borderId="2" xfId="29" applyNumberFormat="1" applyFont="1" applyBorder="1" applyProtection="1">
      <protection locked="0"/>
    </xf>
    <xf numFmtId="0" fontId="9" fillId="3" borderId="6" xfId="0" applyFont="1" applyFill="1" applyBorder="1"/>
    <xf numFmtId="0" fontId="9" fillId="3" borderId="7" xfId="0" applyFont="1" applyFill="1" applyBorder="1"/>
    <xf numFmtId="0" fontId="10" fillId="3" borderId="11" xfId="0" applyFont="1" applyFill="1" applyBorder="1"/>
    <xf numFmtId="0" fontId="10" fillId="3" borderId="12" xfId="0" applyFont="1" applyFill="1" applyBorder="1"/>
    <xf numFmtId="0" fontId="10" fillId="3" borderId="10" xfId="0" applyFont="1" applyFill="1" applyBorder="1"/>
    <xf numFmtId="166" fontId="9" fillId="3" borderId="91" xfId="29" applyNumberFormat="1" applyFont="1" applyFill="1" applyBorder="1" applyAlignment="1" applyProtection="1">
      <alignment horizontal="center"/>
    </xf>
    <xf numFmtId="0" fontId="21" fillId="3" borderId="0" xfId="0" applyFont="1" applyFill="1"/>
    <xf numFmtId="166" fontId="8" fillId="3" borderId="32" xfId="29" applyNumberFormat="1" applyFont="1" applyFill="1" applyBorder="1" applyAlignment="1" applyProtection="1">
      <alignment vertical="center"/>
      <protection locked="0"/>
    </xf>
    <xf numFmtId="166" fontId="8" fillId="3" borderId="33" xfId="29" applyNumberFormat="1" applyFont="1" applyFill="1" applyBorder="1" applyAlignment="1" applyProtection="1">
      <alignment vertical="center"/>
    </xf>
    <xf numFmtId="2" fontId="7" fillId="0" borderId="22" xfId="29" applyNumberFormat="1" applyFont="1" applyFill="1" applyBorder="1" applyProtection="1"/>
    <xf numFmtId="2" fontId="7" fillId="0" borderId="95" xfId="29" applyNumberFormat="1" applyFont="1" applyFill="1" applyBorder="1" applyProtection="1"/>
    <xf numFmtId="10" fontId="8" fillId="3" borderId="99" xfId="30" applyNumberFormat="1" applyFont="1" applyFill="1" applyBorder="1" applyAlignment="1" applyProtection="1">
      <alignment horizontal="center"/>
    </xf>
    <xf numFmtId="10" fontId="8" fillId="3" borderId="29" xfId="30" applyNumberFormat="1" applyFont="1" applyFill="1" applyBorder="1" applyAlignment="1" applyProtection="1">
      <alignment horizontal="center"/>
    </xf>
    <xf numFmtId="44" fontId="8" fillId="0" borderId="99" xfId="29" applyFont="1" applyFill="1" applyBorder="1" applyAlignment="1" applyProtection="1">
      <alignment horizontal="center"/>
      <protection locked="0"/>
    </xf>
    <xf numFmtId="44" fontId="8" fillId="0" borderId="29" xfId="29" applyFont="1" applyFill="1" applyBorder="1" applyAlignment="1" applyProtection="1">
      <alignment horizontal="center"/>
      <protection locked="0"/>
    </xf>
    <xf numFmtId="10" fontId="9" fillId="3" borderId="27" xfId="30" applyNumberFormat="1" applyFont="1" applyFill="1" applyBorder="1" applyProtection="1"/>
    <xf numFmtId="166" fontId="9" fillId="3" borderId="88" xfId="29" applyNumberFormat="1" applyFont="1" applyFill="1" applyBorder="1" applyAlignment="1" applyProtection="1">
      <alignment horizontal="center"/>
    </xf>
    <xf numFmtId="166" fontId="7" fillId="0" borderId="0" xfId="12" applyNumberFormat="1" applyFont="1" applyAlignment="1" applyProtection="1">
      <alignment vertical="center"/>
      <protection locked="0"/>
    </xf>
    <xf numFmtId="10" fontId="7" fillId="3" borderId="13" xfId="30" applyNumberFormat="1" applyFont="1" applyFill="1" applyBorder="1" applyAlignment="1" applyProtection="1">
      <alignment horizontal="center" vertical="center"/>
    </xf>
    <xf numFmtId="10" fontId="7" fillId="3" borderId="13" xfId="30" applyNumberFormat="1" applyFont="1" applyFill="1" applyBorder="1" applyAlignment="1" applyProtection="1">
      <alignment vertical="center"/>
    </xf>
    <xf numFmtId="0" fontId="7" fillId="2" borderId="6" xfId="12" applyFont="1" applyFill="1" applyBorder="1" applyAlignment="1">
      <alignment vertical="center"/>
    </xf>
    <xf numFmtId="0" fontId="7" fillId="2" borderId="3" xfId="12" applyFont="1" applyFill="1" applyBorder="1" applyAlignment="1" applyProtection="1">
      <alignment vertical="center"/>
      <protection locked="0"/>
    </xf>
    <xf numFmtId="0" fontId="7" fillId="2" borderId="4" xfId="12" applyFont="1" applyFill="1" applyBorder="1" applyAlignment="1" applyProtection="1">
      <alignment vertical="center"/>
      <protection locked="0"/>
    </xf>
    <xf numFmtId="0" fontId="3" fillId="0" borderId="0" xfId="21"/>
    <xf numFmtId="0" fontId="49" fillId="0" borderId="0" xfId="21" applyFont="1"/>
    <xf numFmtId="0" fontId="3" fillId="0" borderId="6" xfId="21" applyBorder="1"/>
    <xf numFmtId="0" fontId="3" fillId="0" borderId="7" xfId="21" applyBorder="1"/>
    <xf numFmtId="0" fontId="3" fillId="0" borderId="8" xfId="21" applyBorder="1"/>
    <xf numFmtId="0" fontId="3" fillId="0" borderId="9" xfId="21" applyBorder="1"/>
    <xf numFmtId="0" fontId="3" fillId="0" borderId="10" xfId="21" applyBorder="1"/>
    <xf numFmtId="0" fontId="49" fillId="0" borderId="9" xfId="21" applyFont="1" applyBorder="1"/>
    <xf numFmtId="0" fontId="3" fillId="0" borderId="11" xfId="21" applyBorder="1"/>
    <xf numFmtId="0" fontId="3" fillId="0" borderId="12" xfId="21" applyBorder="1"/>
    <xf numFmtId="0" fontId="3" fillId="0" borderId="13" xfId="21" applyBorder="1"/>
    <xf numFmtId="3" fontId="7" fillId="0" borderId="0" xfId="23" applyNumberFormat="1" applyFont="1" applyAlignment="1" applyProtection="1">
      <alignment horizontal="center" wrapText="1"/>
      <protection locked="0"/>
    </xf>
    <xf numFmtId="0" fontId="8" fillId="0" borderId="0" xfId="12" applyFont="1" applyAlignment="1" applyProtection="1">
      <alignment horizontal="center"/>
      <protection locked="0"/>
    </xf>
    <xf numFmtId="0" fontId="8" fillId="0" borderId="0" xfId="12" applyFont="1" applyAlignment="1" applyProtection="1">
      <alignment horizontal="left" vertical="center"/>
      <protection locked="0"/>
    </xf>
    <xf numFmtId="171" fontId="8" fillId="0" borderId="0" xfId="13" applyNumberFormat="1" applyFont="1" applyFill="1" applyBorder="1" applyAlignment="1" applyProtection="1">
      <alignment horizontal="center" vertical="center"/>
      <protection locked="0"/>
    </xf>
    <xf numFmtId="0" fontId="3" fillId="0" borderId="0" xfId="21" applyProtection="1">
      <protection locked="0"/>
    </xf>
    <xf numFmtId="14" fontId="3" fillId="0" borderId="0" xfId="21" applyNumberFormat="1"/>
    <xf numFmtId="0" fontId="3" fillId="0" borderId="0" xfId="21" applyAlignment="1">
      <alignment horizontal="right"/>
    </xf>
    <xf numFmtId="166" fontId="8" fillId="0" borderId="31" xfId="29" applyNumberFormat="1" applyFont="1" applyFill="1" applyBorder="1" applyProtection="1">
      <protection locked="0"/>
    </xf>
    <xf numFmtId="37" fontId="8" fillId="0" borderId="6" xfId="13" applyNumberFormat="1" applyFont="1" applyFill="1" applyBorder="1" applyAlignment="1" applyProtection="1">
      <protection locked="0"/>
    </xf>
    <xf numFmtId="37" fontId="8" fillId="0" borderId="7" xfId="13" applyNumberFormat="1" applyFont="1" applyFill="1" applyBorder="1" applyAlignment="1" applyProtection="1">
      <protection locked="0"/>
    </xf>
    <xf numFmtId="37" fontId="21" fillId="0" borderId="7" xfId="13" applyNumberFormat="1" applyFont="1" applyFill="1" applyBorder="1" applyAlignment="1" applyProtection="1">
      <protection locked="0"/>
    </xf>
    <xf numFmtId="171" fontId="8" fillId="0" borderId="35" xfId="13" applyNumberFormat="1" applyFont="1" applyFill="1" applyBorder="1" applyAlignment="1" applyProtection="1">
      <alignment horizontal="left"/>
    </xf>
    <xf numFmtId="171" fontId="8" fillId="0" borderId="45" xfId="13" applyNumberFormat="1" applyFont="1" applyFill="1" applyBorder="1" applyAlignment="1" applyProtection="1">
      <alignment horizontal="left"/>
    </xf>
    <xf numFmtId="171" fontId="8" fillId="0" borderId="29" xfId="13" applyNumberFormat="1" applyFont="1" applyFill="1" applyBorder="1" applyAlignment="1" applyProtection="1">
      <alignment horizontal="left" vertical="center"/>
    </xf>
    <xf numFmtId="0" fontId="9" fillId="0" borderId="37" xfId="12" applyFont="1" applyBorder="1" applyAlignment="1">
      <alignment horizontal="left"/>
    </xf>
    <xf numFmtId="171" fontId="8" fillId="0" borderId="35" xfId="13" quotePrefix="1" applyNumberFormat="1" applyFont="1" applyFill="1" applyBorder="1" applyAlignment="1" applyProtection="1">
      <alignment horizontal="left" vertical="center"/>
    </xf>
    <xf numFmtId="171" fontId="8" fillId="0" borderId="29" xfId="13" quotePrefix="1" applyNumberFormat="1" applyFont="1" applyFill="1" applyBorder="1" applyAlignment="1" applyProtection="1">
      <alignment horizontal="left" vertical="center"/>
    </xf>
    <xf numFmtId="171" fontId="8" fillId="0" borderId="29" xfId="13" applyNumberFormat="1" applyFont="1" applyFill="1" applyBorder="1" applyAlignment="1" applyProtection="1">
      <alignment vertical="center"/>
    </xf>
    <xf numFmtId="0" fontId="8" fillId="0" borderId="35" xfId="12" applyFont="1" applyBorder="1" applyAlignment="1">
      <alignment horizontal="left" vertical="center"/>
    </xf>
    <xf numFmtId="0" fontId="8" fillId="0" borderId="29" xfId="12" applyFont="1" applyBorder="1" applyAlignment="1">
      <alignment horizontal="left" vertical="center"/>
    </xf>
    <xf numFmtId="166" fontId="8" fillId="3" borderId="28" xfId="29" applyNumberFormat="1" applyFont="1" applyFill="1" applyBorder="1" applyAlignment="1" applyProtection="1">
      <alignment vertical="center"/>
    </xf>
    <xf numFmtId="171" fontId="8" fillId="0" borderId="0" xfId="22" applyNumberFormat="1" applyFont="1" applyFill="1" applyBorder="1" applyAlignment="1" applyProtection="1">
      <alignment horizontal="center" vertical="center"/>
    </xf>
    <xf numFmtId="5" fontId="8" fillId="0" borderId="0" xfId="22" applyNumberFormat="1" applyFont="1" applyFill="1" applyBorder="1" applyAlignment="1" applyProtection="1">
      <alignment horizontal="center" vertical="center"/>
    </xf>
    <xf numFmtId="166" fontId="8" fillId="3" borderId="9" xfId="29" applyNumberFormat="1" applyFont="1" applyFill="1" applyBorder="1" applyAlignment="1" applyProtection="1">
      <alignment vertical="center"/>
    </xf>
    <xf numFmtId="0" fontId="1" fillId="0" borderId="0" xfId="0" applyFont="1"/>
    <xf numFmtId="171" fontId="37" fillId="0" borderId="0" xfId="12" applyNumberFormat="1" applyFont="1" applyAlignment="1">
      <alignment horizontal="left" vertical="center"/>
    </xf>
    <xf numFmtId="171" fontId="8" fillId="0" borderId="0" xfId="12" applyNumberFormat="1" applyFont="1" applyAlignment="1">
      <alignment horizontal="left" vertical="center"/>
    </xf>
    <xf numFmtId="0" fontId="38" fillId="0" borderId="0" xfId="12" applyFont="1" applyAlignment="1">
      <alignment horizontal="left" vertical="center"/>
    </xf>
    <xf numFmtId="166" fontId="8" fillId="5" borderId="93" xfId="29" applyNumberFormat="1" applyFont="1" applyFill="1" applyBorder="1" applyProtection="1">
      <protection locked="0"/>
    </xf>
    <xf numFmtId="171" fontId="8" fillId="0" borderId="10" xfId="13" applyNumberFormat="1" applyFont="1" applyFill="1" applyBorder="1" applyAlignment="1" applyProtection="1">
      <alignment vertical="center"/>
    </xf>
    <xf numFmtId="171" fontId="8" fillId="0" borderId="0" xfId="13" applyNumberFormat="1" applyFont="1" applyFill="1" applyBorder="1" applyAlignment="1" applyProtection="1">
      <alignment vertical="center"/>
    </xf>
    <xf numFmtId="0" fontId="1" fillId="0" borderId="9" xfId="0" applyFont="1" applyBorder="1" applyProtection="1">
      <protection locked="0"/>
    </xf>
    <xf numFmtId="37" fontId="8" fillId="0" borderId="0" xfId="13" applyNumberFormat="1" applyFont="1" applyFill="1" applyBorder="1" applyAlignment="1" applyProtection="1">
      <alignment horizontal="right"/>
      <protection locked="0"/>
    </xf>
    <xf numFmtId="37" fontId="21" fillId="0" borderId="0" xfId="13" applyNumberFormat="1" applyFont="1" applyFill="1" applyBorder="1" applyAlignment="1" applyProtection="1">
      <alignment horizontal="center"/>
      <protection locked="0"/>
    </xf>
    <xf numFmtId="43" fontId="7" fillId="3" borderId="19" xfId="28" applyFont="1" applyFill="1" applyBorder="1" applyProtection="1"/>
    <xf numFmtId="171" fontId="8" fillId="0" borderId="7" xfId="13" applyNumberFormat="1" applyFont="1" applyFill="1" applyBorder="1" applyAlignment="1" applyProtection="1">
      <alignment vertical="center"/>
      <protection locked="0"/>
    </xf>
    <xf numFmtId="171" fontId="8" fillId="0" borderId="0" xfId="13" applyNumberFormat="1" applyFont="1" applyFill="1" applyBorder="1" applyAlignment="1" applyProtection="1"/>
    <xf numFmtId="37" fontId="8" fillId="0" borderId="6" xfId="13" applyNumberFormat="1" applyFont="1" applyFill="1" applyBorder="1" applyAlignment="1" applyProtection="1"/>
    <xf numFmtId="37" fontId="8" fillId="0" borderId="7" xfId="13" applyNumberFormat="1" applyFont="1" applyFill="1" applyBorder="1" applyAlignment="1" applyProtection="1"/>
    <xf numFmtId="37" fontId="21" fillId="0" borderId="7" xfId="13" applyNumberFormat="1" applyFont="1" applyFill="1" applyBorder="1" applyAlignment="1" applyProtection="1"/>
    <xf numFmtId="171" fontId="21" fillId="0" borderId="7" xfId="28" applyNumberFormat="1" applyFont="1" applyFill="1" applyBorder="1" applyAlignment="1" applyProtection="1">
      <alignment vertical="center"/>
    </xf>
    <xf numFmtId="171" fontId="8" fillId="0" borderId="7" xfId="13" applyNumberFormat="1" applyFont="1" applyFill="1" applyBorder="1" applyAlignment="1" applyProtection="1">
      <alignment vertical="center"/>
    </xf>
    <xf numFmtId="171" fontId="21" fillId="0" borderId="7" xfId="13" applyNumberFormat="1" applyFont="1" applyFill="1" applyBorder="1" applyAlignment="1" applyProtection="1">
      <alignment vertical="center"/>
    </xf>
    <xf numFmtId="37" fontId="7" fillId="0" borderId="0" xfId="23" applyFont="1" applyAlignment="1">
      <alignment horizontal="center"/>
    </xf>
    <xf numFmtId="37" fontId="7" fillId="0" borderId="10" xfId="23" applyFont="1" applyBorder="1" applyAlignment="1">
      <alignment horizontal="center"/>
    </xf>
    <xf numFmtId="166" fontId="8" fillId="3" borderId="49" xfId="29" applyNumberFormat="1" applyFont="1" applyFill="1" applyBorder="1" applyAlignment="1" applyProtection="1">
      <alignment horizontal="right"/>
    </xf>
    <xf numFmtId="166" fontId="8" fillId="3" borderId="16" xfId="29" applyNumberFormat="1" applyFont="1" applyFill="1" applyBorder="1" applyAlignment="1" applyProtection="1">
      <alignment horizontal="right"/>
    </xf>
    <xf numFmtId="43" fontId="21" fillId="0" borderId="0" xfId="28" applyFont="1" applyBorder="1" applyProtection="1"/>
    <xf numFmtId="171" fontId="8" fillId="0" borderId="10" xfId="13" quotePrefix="1" applyNumberFormat="1" applyFont="1" applyFill="1" applyBorder="1" applyAlignment="1" applyProtection="1">
      <alignment horizontal="left" vertical="center"/>
    </xf>
    <xf numFmtId="0" fontId="7" fillId="2" borderId="5" xfId="12" applyFont="1" applyFill="1" applyBorder="1" applyAlignment="1">
      <alignment vertical="center"/>
    </xf>
    <xf numFmtId="10" fontId="7" fillId="0" borderId="0" xfId="18" applyNumberFormat="1" applyFont="1" applyFill="1" applyBorder="1" applyAlignment="1" applyProtection="1">
      <alignment horizontal="center" vertical="center"/>
    </xf>
    <xf numFmtId="0" fontId="8" fillId="0" borderId="12" xfId="12" applyFont="1" applyBorder="1" applyAlignment="1">
      <alignment vertical="center"/>
    </xf>
    <xf numFmtId="0" fontId="8" fillId="0" borderId="9" xfId="12" applyFont="1" applyBorder="1" applyAlignment="1">
      <alignment vertical="center"/>
    </xf>
    <xf numFmtId="0" fontId="0" fillId="0" borderId="9" xfId="0" applyBorder="1"/>
    <xf numFmtId="0" fontId="0" fillId="0" borderId="7" xfId="0" applyBorder="1"/>
    <xf numFmtId="0" fontId="21" fillId="0" borderId="10" xfId="12" applyFont="1" applyBorder="1" applyAlignment="1">
      <alignment vertical="center"/>
    </xf>
    <xf numFmtId="171" fontId="21" fillId="0" borderId="10" xfId="12" applyNumberFormat="1" applyFont="1" applyBorder="1" applyAlignment="1">
      <alignment horizontal="center" vertical="center"/>
    </xf>
    <xf numFmtId="0" fontId="9" fillId="0" borderId="6" xfId="0" applyFont="1" applyBorder="1"/>
    <xf numFmtId="0" fontId="9" fillId="0" borderId="7" xfId="0" applyFont="1" applyBorder="1"/>
    <xf numFmtId="0" fontId="9" fillId="0" borderId="8" xfId="0" applyFont="1" applyBorder="1"/>
    <xf numFmtId="166" fontId="8" fillId="0" borderId="45" xfId="29" applyNumberFormat="1" applyFont="1" applyBorder="1" applyProtection="1"/>
    <xf numFmtId="166" fontId="8" fillId="0" borderId="29" xfId="29" applyNumberFormat="1" applyFont="1" applyFill="1" applyBorder="1" applyProtection="1"/>
    <xf numFmtId="166" fontId="7" fillId="3" borderId="29" xfId="29" applyNumberFormat="1" applyFont="1" applyFill="1" applyBorder="1" applyProtection="1"/>
    <xf numFmtId="2" fontId="7" fillId="0" borderId="29" xfId="29" applyNumberFormat="1" applyFont="1" applyFill="1" applyBorder="1" applyProtection="1"/>
    <xf numFmtId="2" fontId="7" fillId="0" borderId="37" xfId="29" applyNumberFormat="1" applyFont="1" applyFill="1" applyBorder="1" applyProtection="1"/>
    <xf numFmtId="37" fontId="7" fillId="3" borderId="121" xfId="38" applyFont="1" applyFill="1" applyBorder="1"/>
    <xf numFmtId="166" fontId="8" fillId="3" borderId="122" xfId="29" applyNumberFormat="1" applyFont="1" applyFill="1" applyBorder="1" applyProtection="1"/>
    <xf numFmtId="166" fontId="8" fillId="3" borderId="123" xfId="29" applyNumberFormat="1" applyFont="1" applyFill="1" applyBorder="1" applyProtection="1"/>
    <xf numFmtId="0" fontId="7" fillId="3" borderId="121" xfId="39" applyFont="1" applyFill="1" applyBorder="1"/>
    <xf numFmtId="0" fontId="9" fillId="0" borderId="0" xfId="0" applyFont="1" applyAlignment="1" applyProtection="1">
      <alignment horizontal="right"/>
      <protection locked="0"/>
    </xf>
    <xf numFmtId="0" fontId="8" fillId="0" borderId="0" xfId="23" applyNumberFormat="1" applyFont="1" applyAlignment="1" applyProtection="1">
      <alignment horizontal="right"/>
      <protection locked="0"/>
    </xf>
    <xf numFmtId="0" fontId="8" fillId="0" borderId="0" xfId="23" applyNumberFormat="1" applyFont="1" applyAlignment="1">
      <alignment horizontal="right" vertical="center"/>
    </xf>
    <xf numFmtId="0" fontId="8" fillId="0" borderId="0" xfId="38" applyNumberFormat="1" applyFont="1" applyAlignment="1">
      <alignment horizontal="right"/>
    </xf>
    <xf numFmtId="37" fontId="8" fillId="0" borderId="0" xfId="23" applyFont="1" applyAlignment="1">
      <alignment horizontal="right"/>
    </xf>
    <xf numFmtId="14" fontId="8" fillId="0" borderId="0" xfId="38" applyNumberFormat="1" applyFont="1" applyAlignment="1">
      <alignment horizontal="right"/>
    </xf>
    <xf numFmtId="10" fontId="10" fillId="3" borderId="29" xfId="30" applyNumberFormat="1" applyFont="1" applyFill="1" applyBorder="1" applyProtection="1"/>
    <xf numFmtId="10" fontId="10" fillId="3" borderId="28" xfId="30" applyNumberFormat="1" applyFont="1" applyFill="1" applyBorder="1" applyProtection="1"/>
    <xf numFmtId="0" fontId="8" fillId="0" borderId="0" xfId="12" applyFont="1" applyAlignment="1">
      <alignment horizontal="center" vertical="center"/>
    </xf>
    <xf numFmtId="0" fontId="8" fillId="3" borderId="64" xfId="12" applyFont="1" applyFill="1" applyBorder="1" applyAlignment="1">
      <alignment horizontal="left" vertical="center"/>
    </xf>
    <xf numFmtId="0" fontId="8" fillId="3" borderId="116" xfId="12" applyFont="1" applyFill="1" applyBorder="1" applyAlignment="1">
      <alignment horizontal="left" vertical="center"/>
    </xf>
    <xf numFmtId="37" fontId="8" fillId="2" borderId="4" xfId="23" applyFont="1" applyFill="1" applyBorder="1" applyAlignment="1">
      <alignment vertical="center"/>
    </xf>
    <xf numFmtId="171" fontId="7" fillId="0" borderId="45" xfId="13" applyNumberFormat="1" applyFont="1" applyFill="1" applyBorder="1" applyAlignment="1" applyProtection="1">
      <alignment horizontal="left"/>
    </xf>
    <xf numFmtId="171" fontId="7" fillId="0" borderId="66" xfId="13" applyNumberFormat="1" applyFont="1" applyFill="1" applyBorder="1" applyAlignment="1" applyProtection="1">
      <alignment vertical="center"/>
    </xf>
    <xf numFmtId="0" fontId="7" fillId="0" borderId="66" xfId="12" applyFont="1" applyBorder="1" applyAlignment="1">
      <alignment horizontal="left" vertical="center"/>
    </xf>
    <xf numFmtId="0" fontId="7" fillId="3" borderId="11" xfId="12" applyFont="1" applyFill="1" applyBorder="1" applyAlignment="1">
      <alignment horizontal="left" vertical="center"/>
    </xf>
    <xf numFmtId="171" fontId="8" fillId="0" borderId="109" xfId="13" applyNumberFormat="1" applyFont="1" applyFill="1" applyBorder="1" applyAlignment="1" applyProtection="1">
      <alignment horizontal="left" vertical="center"/>
    </xf>
    <xf numFmtId="0" fontId="8" fillId="0" borderId="109" xfId="12" applyFont="1" applyBorder="1" applyAlignment="1">
      <alignment horizontal="left" vertical="center"/>
    </xf>
    <xf numFmtId="0" fontId="8" fillId="3" borderId="125" xfId="12" applyFont="1" applyFill="1" applyBorder="1" applyAlignment="1">
      <alignment horizontal="left" vertical="center"/>
    </xf>
    <xf numFmtId="0" fontId="8" fillId="3" borderId="124" xfId="12" applyFont="1" applyFill="1" applyBorder="1" applyAlignment="1">
      <alignment horizontal="left" vertical="center"/>
    </xf>
    <xf numFmtId="0" fontId="8" fillId="3" borderId="92" xfId="12" applyFont="1" applyFill="1" applyBorder="1" applyAlignment="1">
      <alignment vertical="center"/>
    </xf>
    <xf numFmtId="9" fontId="8" fillId="3" borderId="92" xfId="18" applyFont="1" applyFill="1" applyBorder="1" applyAlignment="1" applyProtection="1">
      <alignment vertical="center"/>
    </xf>
    <xf numFmtId="171" fontId="8" fillId="3" borderId="119" xfId="13" applyNumberFormat="1" applyFont="1" applyFill="1" applyBorder="1" applyAlignment="1" applyProtection="1">
      <alignment vertical="center"/>
    </xf>
    <xf numFmtId="171" fontId="8" fillId="3" borderId="92" xfId="13" applyNumberFormat="1" applyFont="1" applyFill="1" applyBorder="1" applyAlignment="1" applyProtection="1">
      <alignment vertical="center"/>
    </xf>
    <xf numFmtId="171" fontId="21" fillId="0" borderId="6" xfId="28" applyNumberFormat="1" applyFont="1" applyFill="1" applyBorder="1" applyAlignment="1" applyProtection="1">
      <alignment vertical="center"/>
    </xf>
    <xf numFmtId="171" fontId="21" fillId="0" borderId="6" xfId="13" applyNumberFormat="1" applyFont="1" applyFill="1" applyBorder="1" applyAlignment="1" applyProtection="1">
      <alignment vertical="center"/>
    </xf>
    <xf numFmtId="37" fontId="8" fillId="0" borderId="0" xfId="23" applyFont="1" applyAlignment="1">
      <alignment horizontal="center" vertical="center"/>
    </xf>
    <xf numFmtId="3" fontId="8" fillId="0" borderId="0" xfId="23" applyNumberFormat="1" applyFont="1" applyAlignment="1">
      <alignment vertical="top"/>
    </xf>
    <xf numFmtId="3" fontId="7" fillId="0" borderId="10" xfId="23" applyNumberFormat="1" applyFont="1" applyBorder="1" applyAlignment="1">
      <alignment horizontal="right"/>
    </xf>
    <xf numFmtId="3" fontId="8" fillId="0" borderId="55" xfId="23" applyNumberFormat="1" applyFont="1" applyBorder="1" applyAlignment="1">
      <alignment horizontal="center" vertical="center"/>
    </xf>
    <xf numFmtId="3" fontId="8" fillId="0" borderId="83" xfId="23" applyNumberFormat="1" applyFont="1" applyBorder="1" applyAlignment="1">
      <alignment horizontal="center" vertical="center"/>
    </xf>
    <xf numFmtId="166" fontId="8" fillId="3" borderId="32" xfId="29" applyNumberFormat="1" applyFont="1" applyFill="1" applyBorder="1" applyAlignment="1" applyProtection="1">
      <alignment vertical="center"/>
    </xf>
    <xf numFmtId="171" fontId="8" fillId="0" borderId="0" xfId="22" applyNumberFormat="1" applyFont="1" applyFill="1" applyBorder="1" applyAlignment="1" applyProtection="1">
      <alignment horizontal="center" vertical="center"/>
      <protection locked="0"/>
    </xf>
    <xf numFmtId="5" fontId="8" fillId="0" borderId="0" xfId="22" applyNumberFormat="1" applyFont="1" applyFill="1" applyBorder="1" applyAlignment="1" applyProtection="1">
      <alignment horizontal="center" vertical="center"/>
      <protection locked="0"/>
    </xf>
    <xf numFmtId="171" fontId="37" fillId="0" borderId="0" xfId="12" applyNumberFormat="1" applyFont="1" applyAlignment="1" applyProtection="1">
      <alignment horizontal="left" vertical="center"/>
      <protection locked="0"/>
    </xf>
    <xf numFmtId="0" fontId="38" fillId="0" borderId="0" xfId="12" applyFont="1" applyAlignment="1" applyProtection="1">
      <alignment horizontal="left" vertical="center"/>
      <protection locked="0"/>
    </xf>
    <xf numFmtId="166" fontId="8" fillId="3" borderId="113" xfId="29" applyNumberFormat="1" applyFont="1" applyFill="1" applyBorder="1" applyAlignment="1" applyProtection="1">
      <alignment vertical="center"/>
    </xf>
    <xf numFmtId="166" fontId="17" fillId="3" borderId="112" xfId="29" applyNumberFormat="1" applyFont="1" applyFill="1" applyBorder="1" applyAlignment="1" applyProtection="1">
      <alignment horizontal="right" vertical="center"/>
    </xf>
    <xf numFmtId="166" fontId="8" fillId="3" borderId="16" xfId="29" applyNumberFormat="1" applyFont="1" applyFill="1" applyBorder="1" applyAlignment="1" applyProtection="1">
      <alignment vertical="center"/>
    </xf>
    <xf numFmtId="171" fontId="8" fillId="0" borderId="58" xfId="13" applyNumberFormat="1" applyFont="1" applyFill="1" applyBorder="1" applyAlignment="1" applyProtection="1">
      <alignment vertical="center"/>
    </xf>
    <xf numFmtId="166" fontId="8" fillId="3" borderId="126" xfId="29" applyNumberFormat="1" applyFont="1" applyFill="1" applyBorder="1" applyAlignment="1" applyProtection="1">
      <alignment vertical="center"/>
    </xf>
    <xf numFmtId="171" fontId="8" fillId="0" borderId="127" xfId="13" applyNumberFormat="1" applyFont="1" applyFill="1" applyBorder="1" applyAlignment="1" applyProtection="1">
      <alignment vertical="center"/>
    </xf>
    <xf numFmtId="166" fontId="7" fillId="3" borderId="72" xfId="29" applyNumberFormat="1" applyFont="1" applyFill="1" applyBorder="1" applyProtection="1"/>
    <xf numFmtId="166" fontId="7" fillId="3" borderId="2" xfId="29" applyNumberFormat="1" applyFont="1" applyFill="1" applyBorder="1" applyProtection="1"/>
    <xf numFmtId="37" fontId="7" fillId="2" borderId="14" xfId="23" applyFont="1" applyFill="1" applyBorder="1" applyAlignment="1">
      <alignment horizontal="center" vertical="center" wrapText="1"/>
    </xf>
    <xf numFmtId="10" fontId="9" fillId="0" borderId="2" xfId="30" applyNumberFormat="1" applyFont="1" applyBorder="1" applyProtection="1">
      <protection locked="0"/>
    </xf>
    <xf numFmtId="0" fontId="9" fillId="0" borderId="23" xfId="0" applyFont="1" applyBorder="1"/>
    <xf numFmtId="0" fontId="9" fillId="2" borderId="3" xfId="0" applyFont="1" applyFill="1" applyBorder="1"/>
    <xf numFmtId="0" fontId="9" fillId="2" borderId="4" xfId="0" applyFont="1" applyFill="1" applyBorder="1"/>
    <xf numFmtId="0" fontId="9" fillId="2" borderId="5" xfId="0" applyFont="1" applyFill="1" applyBorder="1"/>
    <xf numFmtId="0" fontId="9" fillId="0" borderId="3" xfId="0" applyFont="1" applyBorder="1"/>
    <xf numFmtId="0" fontId="9" fillId="0" borderId="4" xfId="0" applyFont="1" applyBorder="1"/>
    <xf numFmtId="0" fontId="9" fillId="0" borderId="5" xfId="0" applyFont="1" applyBorder="1"/>
    <xf numFmtId="0" fontId="9" fillId="0" borderId="108" xfId="0" applyFont="1" applyBorder="1"/>
    <xf numFmtId="172" fontId="8" fillId="0" borderId="0" xfId="12" applyNumberFormat="1" applyFont="1" applyAlignment="1">
      <alignment horizontal="center"/>
    </xf>
    <xf numFmtId="174" fontId="8" fillId="0" borderId="10" xfId="12" applyNumberFormat="1" applyFont="1" applyBorder="1"/>
    <xf numFmtId="172" fontId="8" fillId="0" borderId="10" xfId="12" applyNumberFormat="1" applyFont="1" applyBorder="1"/>
    <xf numFmtId="0" fontId="8" fillId="0" borderId="11" xfId="1" applyFont="1" applyBorder="1"/>
    <xf numFmtId="172" fontId="8" fillId="0" borderId="13" xfId="12" applyNumberFormat="1" applyFont="1" applyBorder="1"/>
    <xf numFmtId="0" fontId="35" fillId="0" borderId="0" xfId="1" applyFont="1"/>
    <xf numFmtId="0" fontId="47" fillId="0" borderId="7" xfId="0" applyFont="1" applyBorder="1"/>
    <xf numFmtId="0" fontId="47" fillId="0" borderId="8" xfId="0" applyFont="1" applyBorder="1"/>
    <xf numFmtId="166" fontId="9" fillId="0" borderId="118" xfId="29" applyNumberFormat="1" applyFont="1" applyBorder="1" applyProtection="1">
      <protection locked="0"/>
    </xf>
    <xf numFmtId="10" fontId="9" fillId="3" borderId="118" xfId="30" applyNumberFormat="1" applyFont="1" applyFill="1" applyBorder="1" applyProtection="1"/>
    <xf numFmtId="166" fontId="9" fillId="3" borderId="62" xfId="29" applyNumberFormat="1" applyFont="1" applyFill="1" applyBorder="1" applyProtection="1"/>
    <xf numFmtId="10" fontId="9" fillId="3" borderId="2" xfId="30" applyNumberFormat="1" applyFont="1" applyFill="1" applyBorder="1" applyProtection="1"/>
    <xf numFmtId="0" fontId="19" fillId="0" borderId="0" xfId="0" applyFont="1" applyProtection="1">
      <protection locked="0"/>
    </xf>
    <xf numFmtId="166" fontId="8" fillId="3" borderId="17" xfId="29" applyNumberFormat="1" applyFont="1" applyFill="1" applyBorder="1" applyAlignment="1" applyProtection="1">
      <alignment horizontal="right"/>
    </xf>
    <xf numFmtId="166" fontId="8" fillId="3" borderId="19" xfId="29" applyNumberFormat="1" applyFont="1" applyFill="1" applyBorder="1" applyProtection="1"/>
    <xf numFmtId="166" fontId="8" fillId="0" borderId="25" xfId="29" applyNumberFormat="1" applyFont="1" applyFill="1" applyBorder="1" applyAlignment="1" applyProtection="1">
      <alignment vertical="center"/>
      <protection locked="0"/>
    </xf>
    <xf numFmtId="171" fontId="8" fillId="0" borderId="129" xfId="13" applyNumberFormat="1" applyFont="1" applyFill="1" applyBorder="1" applyAlignment="1" applyProtection="1">
      <alignment vertical="center"/>
    </xf>
    <xf numFmtId="171" fontId="8" fillId="0" borderId="109" xfId="13" applyNumberFormat="1" applyFont="1" applyFill="1" applyBorder="1" applyAlignment="1" applyProtection="1">
      <alignment vertical="center"/>
    </xf>
    <xf numFmtId="166" fontId="9" fillId="3" borderId="65" xfId="29" applyNumberFormat="1" applyFont="1" applyFill="1" applyBorder="1" applyProtection="1"/>
    <xf numFmtId="166" fontId="9" fillId="3" borderId="18" xfId="29" applyNumberFormat="1" applyFont="1" applyFill="1" applyBorder="1" applyProtection="1"/>
    <xf numFmtId="0" fontId="8" fillId="3" borderId="22" xfId="12" applyFont="1" applyFill="1" applyBorder="1" applyAlignment="1">
      <alignment vertical="center"/>
    </xf>
    <xf numFmtId="171" fontId="9" fillId="3" borderId="22" xfId="28" applyNumberFormat="1" applyFont="1" applyFill="1" applyBorder="1" applyProtection="1"/>
    <xf numFmtId="0" fontId="7" fillId="3" borderId="22" xfId="12" applyFont="1" applyFill="1" applyBorder="1" applyAlignment="1">
      <alignment vertical="center"/>
    </xf>
    <xf numFmtId="0" fontId="10" fillId="3" borderId="22" xfId="0" applyFont="1" applyFill="1" applyBorder="1"/>
    <xf numFmtId="9" fontId="9" fillId="3" borderId="22" xfId="30" applyFont="1" applyFill="1" applyBorder="1" applyProtection="1"/>
    <xf numFmtId="9" fontId="8" fillId="3" borderId="22" xfId="18" applyFont="1" applyFill="1" applyBorder="1" applyAlignment="1" applyProtection="1">
      <alignment vertical="center"/>
    </xf>
    <xf numFmtId="166" fontId="7" fillId="3" borderId="22" xfId="29" applyNumberFormat="1" applyFont="1" applyFill="1" applyBorder="1" applyAlignment="1" applyProtection="1">
      <alignment vertical="center"/>
    </xf>
    <xf numFmtId="9" fontId="8" fillId="3" borderId="22" xfId="12" applyNumberFormat="1" applyFont="1" applyFill="1" applyBorder="1" applyAlignment="1">
      <alignment vertical="center"/>
    </xf>
    <xf numFmtId="41" fontId="8" fillId="3" borderId="22" xfId="13" applyNumberFormat="1" applyFont="1" applyFill="1" applyBorder="1" applyAlignment="1" applyProtection="1">
      <alignment vertical="center"/>
    </xf>
    <xf numFmtId="10" fontId="8" fillId="3" borderId="22" xfId="13" applyNumberFormat="1" applyFont="1" applyFill="1" applyBorder="1" applyAlignment="1" applyProtection="1">
      <alignment vertical="center"/>
    </xf>
    <xf numFmtId="44" fontId="8" fillId="3" borderId="22" xfId="22" applyFont="1" applyFill="1" applyBorder="1" applyAlignment="1" applyProtection="1">
      <alignment horizontal="center" vertical="center"/>
    </xf>
    <xf numFmtId="9" fontId="8" fillId="3" borderId="22" xfId="12" applyNumberFormat="1" applyFont="1" applyFill="1" applyBorder="1" applyAlignment="1">
      <alignment horizontal="center" vertical="center"/>
    </xf>
    <xf numFmtId="10" fontId="8" fillId="3" borderId="22" xfId="12" applyNumberFormat="1" applyFont="1" applyFill="1" applyBorder="1" applyAlignment="1">
      <alignment vertical="center"/>
    </xf>
    <xf numFmtId="10" fontId="8" fillId="3" borderId="22" xfId="18" applyNumberFormat="1" applyFont="1" applyFill="1" applyBorder="1" applyAlignment="1" applyProtection="1">
      <alignment horizontal="center" vertical="center"/>
    </xf>
    <xf numFmtId="166" fontId="7" fillId="3" borderId="22" xfId="29" applyNumberFormat="1" applyFont="1" applyFill="1" applyBorder="1" applyAlignment="1" applyProtection="1">
      <alignment horizontal="center" vertical="center"/>
    </xf>
    <xf numFmtId="0" fontId="8" fillId="0" borderId="33" xfId="12" applyFont="1" applyBorder="1" applyAlignment="1" applyProtection="1">
      <alignment vertical="center"/>
      <protection locked="0"/>
    </xf>
    <xf numFmtId="0" fontId="8" fillId="0" borderId="34" xfId="12" applyFont="1" applyBorder="1" applyAlignment="1" applyProtection="1">
      <alignment vertical="center"/>
      <protection locked="0"/>
    </xf>
    <xf numFmtId="0" fontId="8" fillId="3" borderId="28" xfId="12" applyFont="1" applyFill="1" applyBorder="1" applyAlignment="1">
      <alignment vertical="center"/>
    </xf>
    <xf numFmtId="171" fontId="9" fillId="3" borderId="29" xfId="28" applyNumberFormat="1" applyFont="1" applyFill="1" applyBorder="1" applyProtection="1"/>
    <xf numFmtId="0" fontId="7" fillId="3" borderId="28" xfId="12" applyFont="1" applyFill="1" applyBorder="1" applyAlignment="1">
      <alignment vertical="center"/>
    </xf>
    <xf numFmtId="0" fontId="10" fillId="3" borderId="29" xfId="0" applyFont="1" applyFill="1" applyBorder="1"/>
    <xf numFmtId="0" fontId="7" fillId="3" borderId="36" xfId="12" applyFont="1" applyFill="1" applyBorder="1" applyAlignment="1">
      <alignment vertical="center"/>
    </xf>
    <xf numFmtId="0" fontId="7" fillId="3" borderId="95" xfId="12" applyFont="1" applyFill="1" applyBorder="1" applyAlignment="1">
      <alignment vertical="center"/>
    </xf>
    <xf numFmtId="9" fontId="10" fillId="3" borderId="95" xfId="0" applyNumberFormat="1" applyFont="1" applyFill="1" applyBorder="1"/>
    <xf numFmtId="9" fontId="10" fillId="3" borderId="37" xfId="0" applyNumberFormat="1" applyFont="1" applyFill="1" applyBorder="1"/>
    <xf numFmtId="0" fontId="8" fillId="3" borderId="33" xfId="12" applyFont="1" applyFill="1" applyBorder="1" applyAlignment="1">
      <alignment vertical="center"/>
    </xf>
    <xf numFmtId="0" fontId="8" fillId="3" borderId="34" xfId="12" applyFont="1" applyFill="1" applyBorder="1" applyAlignment="1">
      <alignment vertical="center"/>
    </xf>
    <xf numFmtId="171" fontId="9" fillId="3" borderId="34" xfId="28" applyNumberFormat="1" applyFont="1" applyFill="1" applyBorder="1" applyProtection="1"/>
    <xf numFmtId="171" fontId="9" fillId="3" borderId="35" xfId="28" applyNumberFormat="1" applyFont="1" applyFill="1" applyBorder="1" applyProtection="1"/>
    <xf numFmtId="0" fontId="9" fillId="3" borderId="95" xfId="0" applyFont="1" applyFill="1" applyBorder="1"/>
    <xf numFmtId="0" fontId="9" fillId="3" borderId="37" xfId="0" applyFont="1" applyFill="1" applyBorder="1"/>
    <xf numFmtId="166" fontId="8" fillId="3" borderId="35" xfId="29" applyNumberFormat="1" applyFont="1" applyFill="1" applyBorder="1" applyAlignment="1" applyProtection="1">
      <alignment vertical="center"/>
    </xf>
    <xf numFmtId="9" fontId="8" fillId="3" borderId="28" xfId="18" applyFont="1" applyFill="1" applyBorder="1" applyAlignment="1" applyProtection="1">
      <alignment vertical="center"/>
    </xf>
    <xf numFmtId="9" fontId="8" fillId="3" borderId="29" xfId="18" applyFont="1" applyFill="1" applyBorder="1" applyAlignment="1" applyProtection="1">
      <alignment vertical="center"/>
    </xf>
    <xf numFmtId="166" fontId="8" fillId="3" borderId="29" xfId="29" applyNumberFormat="1" applyFont="1" applyFill="1" applyBorder="1" applyAlignment="1" applyProtection="1">
      <alignment vertical="center"/>
    </xf>
    <xf numFmtId="166" fontId="7" fillId="3" borderId="36" xfId="29" applyNumberFormat="1" applyFont="1" applyFill="1" applyBorder="1" applyAlignment="1" applyProtection="1">
      <alignment vertical="center"/>
    </xf>
    <xf numFmtId="166" fontId="7" fillId="3" borderId="95" xfId="29" applyNumberFormat="1" applyFont="1" applyFill="1" applyBorder="1" applyAlignment="1" applyProtection="1">
      <alignment vertical="center"/>
    </xf>
    <xf numFmtId="166" fontId="7" fillId="3" borderId="37" xfId="29" applyNumberFormat="1" applyFont="1" applyFill="1" applyBorder="1" applyAlignment="1" applyProtection="1">
      <alignment vertical="center"/>
    </xf>
    <xf numFmtId="166" fontId="7" fillId="3" borderId="33" xfId="29" applyNumberFormat="1" applyFont="1" applyFill="1" applyBorder="1" applyAlignment="1" applyProtection="1">
      <alignment vertical="center"/>
    </xf>
    <xf numFmtId="166" fontId="7" fillId="3" borderId="34" xfId="29" applyNumberFormat="1" applyFont="1" applyFill="1" applyBorder="1" applyAlignment="1" applyProtection="1">
      <alignment vertical="center"/>
    </xf>
    <xf numFmtId="166" fontId="7" fillId="3" borderId="35" xfId="29" applyNumberFormat="1" applyFont="1" applyFill="1" applyBorder="1" applyAlignment="1" applyProtection="1">
      <alignment vertical="center"/>
    </xf>
    <xf numFmtId="166" fontId="7" fillId="3" borderId="28" xfId="29" applyNumberFormat="1" applyFont="1" applyFill="1" applyBorder="1" applyAlignment="1" applyProtection="1">
      <alignment vertical="center"/>
    </xf>
    <xf numFmtId="166" fontId="7" fillId="3" borderId="29" xfId="29" applyNumberFormat="1" applyFont="1" applyFill="1" applyBorder="1" applyAlignment="1" applyProtection="1">
      <alignment vertical="center"/>
    </xf>
    <xf numFmtId="166" fontId="8" fillId="3" borderId="36" xfId="29" applyNumberFormat="1" applyFont="1" applyFill="1" applyBorder="1" applyAlignment="1" applyProtection="1">
      <alignment vertical="center"/>
    </xf>
    <xf numFmtId="166" fontId="8" fillId="3" borderId="95" xfId="29" applyNumberFormat="1" applyFont="1" applyFill="1" applyBorder="1" applyAlignment="1" applyProtection="1">
      <alignment vertical="center"/>
    </xf>
    <xf numFmtId="166" fontId="8" fillId="3" borderId="37" xfId="29" applyNumberFormat="1" applyFont="1" applyFill="1" applyBorder="1" applyAlignment="1" applyProtection="1">
      <alignment vertical="center"/>
    </xf>
    <xf numFmtId="9" fontId="8" fillId="3" borderId="28" xfId="12" applyNumberFormat="1" applyFont="1" applyFill="1" applyBorder="1" applyAlignment="1">
      <alignment vertical="center"/>
    </xf>
    <xf numFmtId="9" fontId="8" fillId="3" borderId="29" xfId="12" applyNumberFormat="1" applyFont="1" applyFill="1" applyBorder="1" applyAlignment="1">
      <alignment vertical="center"/>
    </xf>
    <xf numFmtId="41" fontId="8" fillId="3" borderId="33" xfId="12" applyNumberFormat="1" applyFont="1" applyFill="1" applyBorder="1" applyAlignment="1">
      <alignment horizontal="center" vertical="center"/>
    </xf>
    <xf numFmtId="41" fontId="8" fillId="3" borderId="34" xfId="12" applyNumberFormat="1" applyFont="1" applyFill="1" applyBorder="1" applyAlignment="1">
      <alignment horizontal="center" vertical="center"/>
    </xf>
    <xf numFmtId="41" fontId="8" fillId="3" borderId="35" xfId="12" applyNumberFormat="1" applyFont="1" applyFill="1" applyBorder="1" applyAlignment="1">
      <alignment horizontal="center" vertical="center"/>
    </xf>
    <xf numFmtId="41" fontId="8" fillId="3" borderId="28" xfId="13" applyNumberFormat="1" applyFont="1" applyFill="1" applyBorder="1" applyAlignment="1" applyProtection="1">
      <alignment vertical="center"/>
    </xf>
    <xf numFmtId="41" fontId="8" fillId="3" borderId="29" xfId="13" applyNumberFormat="1" applyFont="1" applyFill="1" applyBorder="1" applyAlignment="1" applyProtection="1">
      <alignment vertical="center"/>
    </xf>
    <xf numFmtId="41" fontId="7" fillId="3" borderId="36" xfId="13" applyNumberFormat="1" applyFont="1" applyFill="1" applyBorder="1" applyAlignment="1" applyProtection="1">
      <alignment vertical="center"/>
    </xf>
    <xf numFmtId="41" fontId="7" fillId="3" borderId="95" xfId="13" applyNumberFormat="1" applyFont="1" applyFill="1" applyBorder="1" applyAlignment="1" applyProtection="1">
      <alignment vertical="center"/>
    </xf>
    <xf numFmtId="41" fontId="7" fillId="3" borderId="37" xfId="13" applyNumberFormat="1" applyFont="1" applyFill="1" applyBorder="1" applyAlignment="1" applyProtection="1">
      <alignment vertical="center"/>
    </xf>
    <xf numFmtId="10" fontId="8" fillId="3" borderId="28" xfId="13" applyNumberFormat="1" applyFont="1" applyFill="1" applyBorder="1" applyAlignment="1" applyProtection="1">
      <alignment vertical="center"/>
    </xf>
    <xf numFmtId="10" fontId="8" fillId="3" borderId="29" xfId="13" applyNumberFormat="1" applyFont="1" applyFill="1" applyBorder="1" applyAlignment="1" applyProtection="1">
      <alignment vertical="center"/>
    </xf>
    <xf numFmtId="44" fontId="8" fillId="3" borderId="28" xfId="22" applyFont="1" applyFill="1" applyBorder="1" applyAlignment="1" applyProtection="1">
      <alignment horizontal="center" vertical="center"/>
    </xf>
    <xf numFmtId="44" fontId="8" fillId="3" borderId="29" xfId="22" applyFont="1" applyFill="1" applyBorder="1" applyAlignment="1" applyProtection="1">
      <alignment horizontal="center" vertical="center"/>
    </xf>
    <xf numFmtId="9" fontId="8" fillId="3" borderId="28" xfId="12" applyNumberFormat="1" applyFont="1" applyFill="1" applyBorder="1" applyAlignment="1">
      <alignment horizontal="center" vertical="center"/>
    </xf>
    <xf numFmtId="9" fontId="8" fillId="3" borderId="29" xfId="12" applyNumberFormat="1" applyFont="1" applyFill="1" applyBorder="1" applyAlignment="1">
      <alignment horizontal="center" vertical="center"/>
    </xf>
    <xf numFmtId="10" fontId="8" fillId="3" borderId="28" xfId="12" applyNumberFormat="1" applyFont="1" applyFill="1" applyBorder="1" applyAlignment="1">
      <alignment vertical="center"/>
    </xf>
    <xf numFmtId="10" fontId="8" fillId="3" borderId="29" xfId="12" applyNumberFormat="1" applyFont="1" applyFill="1" applyBorder="1" applyAlignment="1">
      <alignment vertical="center"/>
    </xf>
    <xf numFmtId="10" fontId="8" fillId="3" borderId="28" xfId="18" applyNumberFormat="1" applyFont="1" applyFill="1" applyBorder="1" applyAlignment="1" applyProtection="1">
      <alignment horizontal="center" vertical="center"/>
    </xf>
    <xf numFmtId="10" fontId="8" fillId="3" borderId="29" xfId="18" applyNumberFormat="1" applyFont="1" applyFill="1" applyBorder="1" applyAlignment="1" applyProtection="1">
      <alignment horizontal="center" vertical="center"/>
    </xf>
    <xf numFmtId="166" fontId="7" fillId="3" borderId="36" xfId="29" applyNumberFormat="1" applyFont="1" applyFill="1" applyBorder="1" applyAlignment="1" applyProtection="1">
      <alignment horizontal="center" vertical="center"/>
    </xf>
    <xf numFmtId="166" fontId="7" fillId="3" borderId="28" xfId="29" applyNumberFormat="1" applyFont="1" applyFill="1" applyBorder="1" applyAlignment="1" applyProtection="1">
      <alignment horizontal="center" vertical="center"/>
    </xf>
    <xf numFmtId="166" fontId="7" fillId="3" borderId="29" xfId="29" applyNumberFormat="1" applyFont="1" applyFill="1" applyBorder="1" applyAlignment="1" applyProtection="1">
      <alignment horizontal="center" vertical="center"/>
    </xf>
    <xf numFmtId="166" fontId="7" fillId="3" borderId="70" xfId="29" applyNumberFormat="1" applyFont="1" applyFill="1" applyBorder="1" applyProtection="1"/>
    <xf numFmtId="37" fontId="8" fillId="0" borderId="33" xfId="23" applyFont="1" applyBorder="1" applyProtection="1">
      <protection locked="0"/>
    </xf>
    <xf numFmtId="37" fontId="7" fillId="0" borderId="34" xfId="23" applyFont="1" applyBorder="1" applyAlignment="1" applyProtection="1">
      <alignment vertical="center"/>
      <protection locked="0"/>
    </xf>
    <xf numFmtId="37" fontId="8" fillId="0" borderId="7" xfId="23" applyFont="1" applyBorder="1" applyAlignment="1" applyProtection="1">
      <alignment vertical="center"/>
      <protection locked="0"/>
    </xf>
    <xf numFmtId="166" fontId="8" fillId="0" borderId="34" xfId="29" applyNumberFormat="1" applyFont="1" applyFill="1" applyBorder="1" applyAlignment="1" applyProtection="1">
      <alignment horizontal="right" vertical="center"/>
      <protection locked="0"/>
    </xf>
    <xf numFmtId="166" fontId="8" fillId="0" borderId="111" xfId="29" applyNumberFormat="1" applyFont="1" applyFill="1" applyBorder="1" applyAlignment="1" applyProtection="1">
      <alignment horizontal="right" vertical="center"/>
      <protection locked="0"/>
    </xf>
    <xf numFmtId="166" fontId="7" fillId="3" borderId="73" xfId="29" applyNumberFormat="1" applyFont="1" applyFill="1" applyBorder="1" applyProtection="1"/>
    <xf numFmtId="166" fontId="7" fillId="3" borderId="3" xfId="29" applyNumberFormat="1" applyFont="1" applyFill="1" applyBorder="1" applyProtection="1"/>
    <xf numFmtId="37" fontId="8" fillId="0" borderId="33" xfId="23" applyFont="1" applyBorder="1"/>
    <xf numFmtId="37" fontId="8" fillId="0" borderId="28" xfId="23" applyFont="1" applyBorder="1"/>
    <xf numFmtId="37" fontId="8" fillId="0" borderId="50" xfId="23" applyFont="1" applyBorder="1"/>
    <xf numFmtId="37" fontId="8" fillId="0" borderId="47" xfId="23" applyFont="1" applyBorder="1"/>
    <xf numFmtId="37" fontId="8" fillId="0" borderId="22" xfId="23" applyFont="1" applyBorder="1" applyAlignment="1" applyProtection="1">
      <alignment horizontal="left"/>
      <protection locked="0"/>
    </xf>
    <xf numFmtId="166" fontId="8" fillId="0" borderId="17" xfId="29" applyNumberFormat="1" applyFont="1" applyFill="1" applyBorder="1" applyAlignment="1" applyProtection="1">
      <alignment horizontal="right"/>
      <protection locked="0"/>
    </xf>
    <xf numFmtId="37" fontId="8" fillId="0" borderId="50" xfId="23" applyFont="1" applyBorder="1" applyProtection="1">
      <protection locked="0"/>
    </xf>
    <xf numFmtId="0" fontId="9" fillId="3" borderId="2" xfId="0" applyFont="1" applyFill="1" applyBorder="1"/>
    <xf numFmtId="0" fontId="9" fillId="3" borderId="8" xfId="0" applyFont="1" applyFill="1" applyBorder="1"/>
    <xf numFmtId="0" fontId="9" fillId="3" borderId="11" xfId="0" applyFont="1" applyFill="1" applyBorder="1"/>
    <xf numFmtId="0" fontId="9" fillId="3" borderId="13" xfId="0" applyFont="1" applyFill="1" applyBorder="1"/>
    <xf numFmtId="171" fontId="9" fillId="3" borderId="118" xfId="28" applyNumberFormat="1" applyFont="1" applyFill="1" applyBorder="1" applyProtection="1"/>
    <xf numFmtId="166" fontId="8" fillId="3" borderId="109" xfId="29" applyNumberFormat="1" applyFont="1" applyFill="1" applyBorder="1" applyAlignment="1" applyProtection="1">
      <alignment horizontal="center"/>
    </xf>
    <xf numFmtId="0" fontId="8" fillId="3" borderId="36" xfId="12" applyFont="1" applyFill="1" applyBorder="1"/>
    <xf numFmtId="166" fontId="8" fillId="3" borderId="66" xfId="29" applyNumberFormat="1" applyFont="1" applyFill="1" applyBorder="1" applyAlignment="1" applyProtection="1">
      <alignment horizontal="center"/>
    </xf>
    <xf numFmtId="9" fontId="8" fillId="3" borderId="29" xfId="30" applyFont="1" applyFill="1" applyBorder="1" applyAlignment="1" applyProtection="1">
      <alignment horizontal="center"/>
    </xf>
    <xf numFmtId="166" fontId="8" fillId="3" borderId="37" xfId="29" applyNumberFormat="1" applyFont="1" applyFill="1" applyBorder="1" applyAlignment="1" applyProtection="1">
      <alignment horizontal="center"/>
    </xf>
    <xf numFmtId="0" fontId="9" fillId="0" borderId="6" xfId="0" applyFont="1" applyBorder="1" applyAlignment="1" applyProtection="1">
      <alignment horizontal="left"/>
      <protection locked="0"/>
    </xf>
    <xf numFmtId="0" fontId="9" fillId="0" borderId="7" xfId="0" applyFont="1" applyBorder="1" applyAlignment="1" applyProtection="1">
      <alignment horizontal="left"/>
      <protection locked="0"/>
    </xf>
    <xf numFmtId="166" fontId="9" fillId="0" borderId="8" xfId="29" applyNumberFormat="1" applyFont="1" applyBorder="1" applyAlignment="1" applyProtection="1">
      <alignment horizontal="center"/>
      <protection locked="0"/>
    </xf>
    <xf numFmtId="166" fontId="9" fillId="0" borderId="8" xfId="29" applyNumberFormat="1" applyFont="1" applyBorder="1" applyAlignment="1" applyProtection="1">
      <protection locked="0"/>
    </xf>
    <xf numFmtId="0" fontId="47" fillId="0" borderId="8" xfId="0" applyFont="1" applyBorder="1" applyAlignment="1">
      <alignment horizontal="center"/>
    </xf>
    <xf numFmtId="0" fontId="8" fillId="5" borderId="28" xfId="12" applyFont="1" applyFill="1" applyBorder="1"/>
    <xf numFmtId="0" fontId="8" fillId="0" borderId="98" xfId="12" applyFont="1" applyBorder="1"/>
    <xf numFmtId="173" fontId="8" fillId="0" borderId="29" xfId="30" applyNumberFormat="1" applyFont="1" applyFill="1" applyBorder="1" applyAlignment="1" applyProtection="1">
      <alignment horizontal="center"/>
      <protection locked="0"/>
    </xf>
    <xf numFmtId="173" fontId="8" fillId="5" borderId="29" xfId="30" applyNumberFormat="1" applyFont="1" applyFill="1" applyBorder="1" applyAlignment="1" applyProtection="1">
      <alignment horizontal="center"/>
      <protection locked="0"/>
    </xf>
    <xf numFmtId="166" fontId="10" fillId="3" borderId="10" xfId="29" applyNumberFormat="1" applyFont="1" applyFill="1" applyBorder="1" applyAlignment="1" applyProtection="1">
      <alignment horizontal="center"/>
    </xf>
    <xf numFmtId="166" fontId="9" fillId="3" borderId="8" xfId="29" applyNumberFormat="1" applyFont="1" applyFill="1" applyBorder="1" applyAlignment="1" applyProtection="1">
      <alignment horizontal="center"/>
    </xf>
    <xf numFmtId="0" fontId="10" fillId="2" borderId="3" xfId="0" applyFont="1" applyFill="1" applyBorder="1"/>
    <xf numFmtId="0" fontId="9" fillId="3" borderId="0" xfId="0" applyFont="1" applyFill="1" applyAlignment="1">
      <alignment vertical="center"/>
    </xf>
    <xf numFmtId="0" fontId="9" fillId="3" borderId="10" xfId="0" applyFont="1" applyFill="1" applyBorder="1" applyAlignment="1">
      <alignment vertical="center"/>
    </xf>
    <xf numFmtId="9" fontId="9" fillId="3" borderId="118" xfId="30" applyFont="1" applyFill="1" applyBorder="1" applyAlignment="1" applyProtection="1">
      <alignment horizontal="right"/>
    </xf>
    <xf numFmtId="166" fontId="21" fillId="0" borderId="0" xfId="29" applyNumberFormat="1" applyFont="1" applyFill="1" applyBorder="1" applyAlignment="1" applyProtection="1">
      <alignment vertical="center" wrapText="1"/>
    </xf>
    <xf numFmtId="171" fontId="9" fillId="3" borderId="0" xfId="28" applyNumberFormat="1" applyFont="1" applyFill="1" applyBorder="1" applyProtection="1"/>
    <xf numFmtId="171" fontId="9" fillId="3" borderId="92" xfId="28" applyNumberFormat="1" applyFont="1" applyFill="1" applyBorder="1" applyProtection="1"/>
    <xf numFmtId="0" fontId="47" fillId="0" borderId="7" xfId="0" applyFont="1" applyBorder="1" applyAlignment="1">
      <alignment horizontal="center"/>
    </xf>
    <xf numFmtId="0" fontId="9" fillId="3" borderId="9" xfId="0" applyFont="1" applyFill="1" applyBorder="1" applyAlignment="1">
      <alignment horizontal="left"/>
    </xf>
    <xf numFmtId="0" fontId="9" fillId="3" borderId="0" xfId="0" applyFont="1" applyFill="1" applyAlignment="1">
      <alignment horizontal="left"/>
    </xf>
    <xf numFmtId="0" fontId="47" fillId="0" borderId="0" xfId="0" applyFont="1" applyAlignment="1">
      <alignment horizontal="center"/>
    </xf>
    <xf numFmtId="0" fontId="47" fillId="0" borderId="10" xfId="0" applyFont="1" applyBorder="1" applyAlignment="1">
      <alignment horizontal="center"/>
    </xf>
    <xf numFmtId="43" fontId="8" fillId="3" borderId="112" xfId="28" applyFont="1" applyFill="1" applyBorder="1" applyProtection="1"/>
    <xf numFmtId="0" fontId="9" fillId="3" borderId="0" xfId="0" applyFont="1" applyFill="1" applyProtection="1">
      <protection locked="0"/>
    </xf>
    <xf numFmtId="0" fontId="9" fillId="3" borderId="9" xfId="0" applyFont="1" applyFill="1" applyBorder="1" applyAlignment="1">
      <alignment vertical="center"/>
    </xf>
    <xf numFmtId="0" fontId="9" fillId="3" borderId="9" xfId="0" applyFont="1" applyFill="1" applyBorder="1" applyAlignment="1" applyProtection="1">
      <alignment vertical="center"/>
      <protection locked="0"/>
    </xf>
    <xf numFmtId="166" fontId="8" fillId="6" borderId="28" xfId="29" applyNumberFormat="1" applyFont="1" applyFill="1" applyBorder="1" applyProtection="1"/>
    <xf numFmtId="166" fontId="8" fillId="6" borderId="29" xfId="29" applyNumberFormat="1" applyFont="1" applyFill="1" applyBorder="1" applyProtection="1"/>
    <xf numFmtId="166" fontId="8" fillId="6" borderId="25" xfId="29" applyNumberFormat="1" applyFont="1" applyFill="1" applyBorder="1" applyProtection="1"/>
    <xf numFmtId="166" fontId="8" fillId="6" borderId="30" xfId="29" applyNumberFormat="1" applyFont="1" applyFill="1" applyBorder="1" applyProtection="1"/>
    <xf numFmtId="173" fontId="10" fillId="3" borderId="131" xfId="30" applyNumberFormat="1" applyFont="1" applyFill="1" applyBorder="1" applyProtection="1"/>
    <xf numFmtId="166" fontId="9" fillId="3" borderId="10" xfId="29" applyNumberFormat="1" applyFont="1" applyFill="1" applyBorder="1" applyProtection="1">
      <protection locked="0"/>
    </xf>
    <xf numFmtId="171" fontId="17" fillId="0" borderId="71" xfId="28" applyNumberFormat="1" applyFont="1" applyFill="1" applyBorder="1" applyAlignment="1" applyProtection="1">
      <alignment vertical="center"/>
      <protection locked="0"/>
    </xf>
    <xf numFmtId="171" fontId="17" fillId="0" borderId="38" xfId="28" applyNumberFormat="1" applyFont="1" applyFill="1" applyBorder="1" applyAlignment="1" applyProtection="1">
      <alignment vertical="center"/>
      <protection locked="0"/>
    </xf>
    <xf numFmtId="171" fontId="17" fillId="0" borderId="39" xfId="28" applyNumberFormat="1" applyFont="1" applyFill="1" applyBorder="1" applyAlignment="1" applyProtection="1">
      <alignment vertical="center"/>
      <protection locked="0"/>
    </xf>
    <xf numFmtId="171" fontId="17" fillId="0" borderId="46" xfId="28" applyNumberFormat="1" applyFont="1" applyFill="1" applyBorder="1" applyAlignment="1" applyProtection="1">
      <alignment horizontal="right" vertical="center"/>
      <protection locked="0"/>
    </xf>
    <xf numFmtId="166" fontId="9" fillId="3" borderId="10" xfId="29" applyNumberFormat="1" applyFont="1" applyFill="1" applyBorder="1" applyAlignment="1" applyProtection="1">
      <alignment horizontal="right"/>
    </xf>
    <xf numFmtId="9" fontId="9" fillId="3" borderId="10" xfId="30" applyFont="1" applyFill="1" applyBorder="1" applyAlignment="1" applyProtection="1">
      <alignment horizontal="right"/>
    </xf>
    <xf numFmtId="166" fontId="9" fillId="3" borderId="118" xfId="29" applyNumberFormat="1" applyFont="1" applyFill="1" applyBorder="1" applyAlignment="1" applyProtection="1">
      <alignment horizontal="right"/>
    </xf>
    <xf numFmtId="0" fontId="9" fillId="0" borderId="2" xfId="0" applyFont="1" applyBorder="1" applyProtection="1">
      <protection locked="0"/>
    </xf>
    <xf numFmtId="0" fontId="8" fillId="0" borderId="22" xfId="12" applyFont="1" applyBorder="1"/>
    <xf numFmtId="0" fontId="8" fillId="0" borderId="28" xfId="12" applyFont="1" applyBorder="1"/>
    <xf numFmtId="0" fontId="51" fillId="0" borderId="55" xfId="0" applyFont="1" applyBorder="1" applyAlignment="1">
      <alignment horizontal="center"/>
    </xf>
    <xf numFmtId="0" fontId="51" fillId="0" borderId="56" xfId="0" applyFont="1" applyBorder="1"/>
    <xf numFmtId="0" fontId="52" fillId="0" borderId="56" xfId="0" applyFont="1" applyBorder="1"/>
    <xf numFmtId="0" fontId="52" fillId="0" borderId="135" xfId="0" applyFont="1" applyBorder="1"/>
    <xf numFmtId="0" fontId="51" fillId="0" borderId="136" xfId="0" applyFont="1" applyBorder="1" applyAlignment="1">
      <alignment horizontal="center"/>
    </xf>
    <xf numFmtId="0" fontId="51" fillId="0" borderId="0" xfId="0" applyFont="1"/>
    <xf numFmtId="0" fontId="51" fillId="0" borderId="0" xfId="0" applyFont="1" applyAlignment="1">
      <alignment horizontal="center"/>
    </xf>
    <xf numFmtId="0" fontId="52" fillId="0" borderId="0" xfId="0" applyFont="1"/>
    <xf numFmtId="0" fontId="52" fillId="0" borderId="137" xfId="0" applyFont="1" applyBorder="1"/>
    <xf numFmtId="0" fontId="51" fillId="0" borderId="0" xfId="0" applyFont="1" applyAlignment="1">
      <alignment horizontal="left" vertical="center"/>
    </xf>
    <xf numFmtId="0" fontId="52" fillId="0" borderId="92" xfId="0" applyFont="1" applyBorder="1"/>
    <xf numFmtId="0" fontId="52" fillId="0" borderId="139" xfId="0" applyFont="1" applyBorder="1"/>
    <xf numFmtId="0" fontId="52" fillId="0" borderId="55" xfId="0" applyFont="1" applyBorder="1"/>
    <xf numFmtId="0" fontId="52" fillId="0" borderId="138" xfId="0" applyFont="1" applyBorder="1"/>
    <xf numFmtId="0" fontId="52" fillId="0" borderId="136" xfId="0" applyFont="1" applyBorder="1"/>
    <xf numFmtId="0" fontId="52" fillId="0" borderId="132" xfId="0" applyFont="1" applyBorder="1"/>
    <xf numFmtId="0" fontId="52" fillId="0" borderId="133" xfId="0" applyFont="1" applyBorder="1"/>
    <xf numFmtId="0" fontId="52" fillId="0" borderId="134" xfId="0" applyFont="1" applyBorder="1"/>
    <xf numFmtId="0" fontId="51" fillId="0" borderId="92" xfId="0" applyFont="1" applyBorder="1"/>
    <xf numFmtId="0" fontId="51" fillId="0" borderId="56" xfId="0" quotePrefix="1" applyFont="1" applyBorder="1"/>
    <xf numFmtId="0" fontId="51" fillId="0" borderId="0" xfId="0" quotePrefix="1" applyFont="1"/>
    <xf numFmtId="0" fontId="51" fillId="0" borderId="0" xfId="0" quotePrefix="1" applyFont="1" applyAlignment="1">
      <alignment horizontal="left" vertical="center"/>
    </xf>
    <xf numFmtId="0" fontId="52" fillId="0" borderId="56" xfId="0" quotePrefix="1" applyFont="1" applyBorder="1"/>
    <xf numFmtId="0" fontId="52" fillId="0" borderId="92" xfId="0" quotePrefix="1" applyFont="1" applyBorder="1"/>
    <xf numFmtId="0" fontId="52" fillId="0" borderId="0" xfId="0" quotePrefix="1" applyFont="1"/>
    <xf numFmtId="0" fontId="51" fillId="0" borderId="133" xfId="0" quotePrefix="1" applyFont="1" applyBorder="1"/>
    <xf numFmtId="0" fontId="51" fillId="0" borderId="92" xfId="0" quotePrefix="1" applyFont="1" applyBorder="1"/>
    <xf numFmtId="0" fontId="51" fillId="0" borderId="137" xfId="0" quotePrefix="1" applyFont="1" applyBorder="1"/>
    <xf numFmtId="173" fontId="10" fillId="3" borderId="12" xfId="30" applyNumberFormat="1" applyFont="1" applyFill="1" applyBorder="1" applyProtection="1"/>
    <xf numFmtId="173" fontId="10" fillId="3" borderId="13" xfId="30" applyNumberFormat="1" applyFont="1" applyFill="1" applyBorder="1" applyProtection="1"/>
    <xf numFmtId="170" fontId="17" fillId="0" borderId="42" xfId="36" applyFont="1" applyBorder="1" applyAlignment="1" applyProtection="1">
      <alignment horizontal="left" vertical="center"/>
      <protection locked="0"/>
    </xf>
    <xf numFmtId="170" fontId="17" fillId="0" borderId="54" xfId="36" applyFont="1" applyBorder="1" applyAlignment="1" applyProtection="1">
      <alignment horizontal="left" vertical="center"/>
      <protection locked="0"/>
    </xf>
    <xf numFmtId="170" fontId="8" fillId="0" borderId="42" xfId="36" applyFont="1" applyBorder="1" applyAlignment="1" applyProtection="1">
      <alignment horizontal="left" vertical="center"/>
      <protection locked="0"/>
    </xf>
    <xf numFmtId="170" fontId="8" fillId="0" borderId="54" xfId="36" applyFont="1" applyBorder="1" applyAlignment="1" applyProtection="1">
      <alignment horizontal="left" vertical="center"/>
      <protection locked="0"/>
    </xf>
    <xf numFmtId="170" fontId="17" fillId="0" borderId="63" xfId="36" applyFont="1" applyBorder="1" applyAlignment="1" applyProtection="1">
      <alignment horizontal="left" vertical="center"/>
      <protection locked="0"/>
    </xf>
    <xf numFmtId="170" fontId="17" fillId="0" borderId="128" xfId="36" applyFont="1" applyBorder="1" applyAlignment="1" applyProtection="1">
      <alignment horizontal="left" vertical="center"/>
      <protection locked="0"/>
    </xf>
    <xf numFmtId="0" fontId="9" fillId="0" borderId="59" xfId="0" applyFont="1" applyBorder="1" applyProtection="1">
      <protection locked="0"/>
    </xf>
    <xf numFmtId="0" fontId="9" fillId="0" borderId="15" xfId="0" applyFont="1" applyBorder="1" applyProtection="1">
      <protection locked="0"/>
    </xf>
    <xf numFmtId="166" fontId="17" fillId="0" borderId="95" xfId="29" applyNumberFormat="1" applyFont="1" applyFill="1" applyBorder="1" applyAlignment="1" applyProtection="1">
      <alignment horizontal="right" vertical="center"/>
      <protection locked="0"/>
    </xf>
    <xf numFmtId="0" fontId="10" fillId="0" borderId="3" xfId="0" applyFont="1" applyBorder="1" applyProtection="1">
      <protection locked="0"/>
    </xf>
    <xf numFmtId="0" fontId="10" fillId="0" borderId="4" xfId="0" applyFont="1" applyBorder="1" applyAlignment="1" applyProtection="1">
      <alignment horizontal="right"/>
      <protection locked="0"/>
    </xf>
    <xf numFmtId="0" fontId="9" fillId="0" borderId="43" xfId="0" applyFont="1" applyBorder="1" applyProtection="1">
      <protection locked="0"/>
    </xf>
    <xf numFmtId="0" fontId="9" fillId="0" borderId="116" xfId="0" applyFont="1" applyBorder="1" applyProtection="1">
      <protection locked="0"/>
    </xf>
    <xf numFmtId="0" fontId="9" fillId="0" borderId="60" xfId="0" applyFont="1" applyBorder="1" applyProtection="1">
      <protection locked="0"/>
    </xf>
    <xf numFmtId="166" fontId="8" fillId="3" borderId="95" xfId="29" applyNumberFormat="1" applyFont="1" applyFill="1" applyBorder="1" applyAlignment="1" applyProtection="1">
      <alignment horizontal="right"/>
    </xf>
    <xf numFmtId="170" fontId="17" fillId="0" borderId="60" xfId="36" applyFont="1" applyBorder="1" applyAlignment="1" applyProtection="1">
      <alignment horizontal="left" vertical="center"/>
      <protection locked="0"/>
    </xf>
    <xf numFmtId="170" fontId="17" fillId="0" borderId="18" xfId="36" applyFont="1" applyBorder="1" applyAlignment="1" applyProtection="1">
      <alignment horizontal="left" vertical="center"/>
      <protection locked="0"/>
    </xf>
    <xf numFmtId="166" fontId="8" fillId="0" borderId="95" xfId="29" applyNumberFormat="1" applyFont="1" applyFill="1" applyBorder="1" applyAlignment="1" applyProtection="1">
      <alignment horizontal="right"/>
      <protection locked="0"/>
    </xf>
    <xf numFmtId="173" fontId="9" fillId="3" borderId="118" xfId="30" applyNumberFormat="1" applyFont="1" applyFill="1" applyBorder="1" applyProtection="1"/>
    <xf numFmtId="170" fontId="18" fillId="2" borderId="3" xfId="36" applyFont="1" applyFill="1" applyBorder="1" applyAlignment="1">
      <alignment vertical="center"/>
    </xf>
    <xf numFmtId="170" fontId="7" fillId="2" borderId="3" xfId="36" applyFont="1" applyFill="1" applyBorder="1" applyAlignment="1">
      <alignment vertical="center"/>
    </xf>
    <xf numFmtId="37" fontId="8" fillId="2" borderId="4" xfId="23" applyFont="1" applyFill="1" applyBorder="1"/>
    <xf numFmtId="37" fontId="8" fillId="2" borderId="5" xfId="23" applyFont="1" applyFill="1" applyBorder="1"/>
    <xf numFmtId="37" fontId="8" fillId="2" borderId="5" xfId="23" applyFont="1" applyFill="1" applyBorder="1" applyAlignment="1">
      <alignment vertical="center"/>
    </xf>
    <xf numFmtId="0" fontId="10" fillId="0" borderId="9" xfId="0" applyFont="1" applyBorder="1" applyProtection="1">
      <protection locked="0"/>
    </xf>
    <xf numFmtId="0" fontId="48" fillId="0" borderId="6" xfId="0" applyFont="1" applyBorder="1"/>
    <xf numFmtId="0" fontId="48" fillId="0" borderId="7" xfId="0" applyFont="1" applyBorder="1"/>
    <xf numFmtId="0" fontId="48" fillId="0" borderId="8" xfId="0" applyFont="1" applyBorder="1"/>
    <xf numFmtId="0" fontId="8" fillId="0" borderId="76" xfId="12" applyFont="1" applyBorder="1" applyAlignment="1">
      <alignment vertical="center"/>
    </xf>
    <xf numFmtId="166" fontId="8" fillId="7" borderId="2" xfId="29" applyNumberFormat="1" applyFont="1" applyFill="1" applyBorder="1" applyAlignment="1" applyProtection="1">
      <alignment vertical="center"/>
      <protection locked="0"/>
    </xf>
    <xf numFmtId="0" fontId="9" fillId="7" borderId="34" xfId="0" applyFont="1" applyFill="1" applyBorder="1" applyProtection="1">
      <protection locked="0"/>
    </xf>
    <xf numFmtId="0" fontId="8" fillId="7" borderId="35" xfId="12" applyFont="1" applyFill="1" applyBorder="1" applyAlignment="1" applyProtection="1">
      <alignment vertical="center"/>
      <protection locked="0"/>
    </xf>
    <xf numFmtId="0" fontId="8" fillId="0" borderId="11" xfId="12" applyFont="1" applyBorder="1" applyAlignment="1" applyProtection="1">
      <alignment vertical="center"/>
      <protection locked="0"/>
    </xf>
    <xf numFmtId="14" fontId="8" fillId="0" borderId="0" xfId="12" applyNumberFormat="1" applyFont="1"/>
    <xf numFmtId="9" fontId="8" fillId="0" borderId="0" xfId="30" applyFont="1" applyAlignment="1" applyProtection="1">
      <alignment vertical="center"/>
      <protection locked="0"/>
    </xf>
    <xf numFmtId="0" fontId="15" fillId="0" borderId="12" xfId="12" applyFont="1" applyBorder="1" applyAlignment="1" applyProtection="1">
      <alignment vertical="center"/>
      <protection locked="0"/>
    </xf>
    <xf numFmtId="0" fontId="8" fillId="0" borderId="13" xfId="12" applyFont="1" applyBorder="1" applyAlignment="1" applyProtection="1">
      <alignment vertical="center"/>
      <protection locked="0"/>
    </xf>
    <xf numFmtId="0" fontId="1" fillId="0" borderId="12" xfId="0" applyFont="1" applyBorder="1" applyProtection="1">
      <protection locked="0"/>
    </xf>
    <xf numFmtId="0" fontId="8" fillId="0" borderId="7" xfId="12" applyFont="1" applyBorder="1" applyAlignment="1">
      <alignment horizontal="right" vertical="center"/>
    </xf>
    <xf numFmtId="0" fontId="21" fillId="0" borderId="0" xfId="12" applyFont="1" applyAlignment="1" applyProtection="1">
      <alignment vertical="center"/>
      <protection locked="0"/>
    </xf>
    <xf numFmtId="166" fontId="9" fillId="3" borderId="34" xfId="29" applyNumberFormat="1" applyFont="1" applyFill="1" applyBorder="1" applyProtection="1"/>
    <xf numFmtId="166" fontId="9" fillId="3" borderId="35" xfId="29" applyNumberFormat="1" applyFont="1" applyFill="1" applyBorder="1" applyProtection="1"/>
    <xf numFmtId="166" fontId="9" fillId="3" borderId="93" xfId="29" applyNumberFormat="1" applyFont="1" applyFill="1" applyBorder="1" applyProtection="1"/>
    <xf numFmtId="166" fontId="9" fillId="3" borderId="70" xfId="29" applyNumberFormat="1" applyFont="1" applyFill="1" applyBorder="1" applyProtection="1"/>
    <xf numFmtId="0" fontId="9" fillId="3" borderId="2" xfId="30" applyNumberFormat="1" applyFont="1" applyFill="1" applyBorder="1" applyAlignment="1" applyProtection="1">
      <alignment horizontal="center"/>
    </xf>
    <xf numFmtId="9" fontId="9" fillId="3" borderId="2" xfId="30" applyFont="1" applyFill="1" applyBorder="1" applyAlignment="1" applyProtection="1">
      <alignment horizontal="center"/>
    </xf>
    <xf numFmtId="0" fontId="0" fillId="3" borderId="7" xfId="0" applyFill="1" applyBorder="1"/>
    <xf numFmtId="166" fontId="8" fillId="3" borderId="8" xfId="29" applyNumberFormat="1" applyFont="1" applyFill="1" applyBorder="1" applyAlignment="1" applyProtection="1">
      <alignment vertical="center"/>
    </xf>
    <xf numFmtId="0" fontId="0" fillId="3" borderId="125" xfId="0" applyFill="1" applyBorder="1"/>
    <xf numFmtId="0" fontId="0" fillId="3" borderId="124" xfId="0" applyFill="1" applyBorder="1"/>
    <xf numFmtId="10" fontId="8" fillId="3" borderId="117" xfId="30" applyNumberFormat="1" applyFont="1" applyFill="1" applyBorder="1" applyAlignment="1" applyProtection="1">
      <alignment vertical="center"/>
    </xf>
    <xf numFmtId="0" fontId="7" fillId="3" borderId="12" xfId="12" applyFont="1" applyFill="1" applyBorder="1" applyAlignment="1">
      <alignment vertical="center"/>
    </xf>
    <xf numFmtId="0" fontId="0" fillId="3" borderId="6" xfId="0" applyFill="1" applyBorder="1"/>
    <xf numFmtId="173" fontId="8" fillId="3" borderId="29" xfId="12" applyNumberFormat="1" applyFont="1" applyFill="1" applyBorder="1" applyAlignment="1">
      <alignment horizontal="center"/>
    </xf>
    <xf numFmtId="173" fontId="8" fillId="3" borderId="22" xfId="12" applyNumberFormat="1" applyFont="1" applyFill="1" applyBorder="1" applyAlignment="1">
      <alignment horizontal="center"/>
    </xf>
    <xf numFmtId="0" fontId="0" fillId="7" borderId="60" xfId="0" applyFill="1" applyBorder="1"/>
    <xf numFmtId="0" fontId="0" fillId="7" borderId="43" xfId="0" applyFill="1" applyBorder="1"/>
    <xf numFmtId="166" fontId="8" fillId="7" borderId="115" xfId="29" applyNumberFormat="1" applyFont="1" applyFill="1" applyBorder="1" applyAlignment="1" applyProtection="1">
      <alignment vertical="center"/>
      <protection locked="0"/>
    </xf>
    <xf numFmtId="0" fontId="9" fillId="0" borderId="18" xfId="0" applyFont="1" applyBorder="1" applyProtection="1">
      <protection locked="0"/>
    </xf>
    <xf numFmtId="9" fontId="8" fillId="7" borderId="2" xfId="30" applyFont="1" applyFill="1" applyBorder="1" applyAlignment="1" applyProtection="1">
      <alignment vertical="center"/>
      <protection locked="0"/>
    </xf>
    <xf numFmtId="37" fontId="7" fillId="0" borderId="9" xfId="23" applyFont="1" applyBorder="1"/>
    <xf numFmtId="9" fontId="8" fillId="0" borderId="0" xfId="30" applyFont="1" applyFill="1" applyBorder="1" applyAlignment="1" applyProtection="1">
      <alignment vertical="center"/>
      <protection locked="0"/>
    </xf>
    <xf numFmtId="0" fontId="9" fillId="3" borderId="6" xfId="0" applyFont="1" applyFill="1" applyBorder="1" applyProtection="1">
      <protection locked="0"/>
    </xf>
    <xf numFmtId="0" fontId="9" fillId="3" borderId="7" xfId="0" applyFont="1" applyFill="1" applyBorder="1" applyProtection="1">
      <protection locked="0"/>
    </xf>
    <xf numFmtId="0" fontId="47" fillId="3" borderId="7" xfId="0" applyFont="1" applyFill="1" applyBorder="1" applyProtection="1">
      <protection locked="0"/>
    </xf>
    <xf numFmtId="0" fontId="47" fillId="3" borderId="8" xfId="0" applyFont="1" applyFill="1" applyBorder="1" applyProtection="1">
      <protection locked="0"/>
    </xf>
    <xf numFmtId="0" fontId="10" fillId="0" borderId="64" xfId="0" applyFont="1" applyBorder="1" applyProtection="1">
      <protection locked="0"/>
    </xf>
    <xf numFmtId="0" fontId="9" fillId="0" borderId="65" xfId="0" applyFont="1" applyBorder="1" applyProtection="1">
      <protection locked="0"/>
    </xf>
    <xf numFmtId="3" fontId="8" fillId="0" borderId="7" xfId="23" applyNumberFormat="1" applyFont="1" applyBorder="1" applyAlignment="1">
      <alignment vertical="top"/>
    </xf>
    <xf numFmtId="3" fontId="8" fillId="0" borderId="5" xfId="23" applyNumberFormat="1" applyFont="1" applyBorder="1" applyAlignment="1">
      <alignment horizontal="center" vertical="center"/>
    </xf>
    <xf numFmtId="3" fontId="8" fillId="0" borderId="2" xfId="23" applyNumberFormat="1" applyFont="1" applyBorder="1" applyAlignment="1">
      <alignment horizontal="center" vertical="center"/>
    </xf>
    <xf numFmtId="171" fontId="8" fillId="3" borderId="11" xfId="28" applyNumberFormat="1" applyFont="1" applyFill="1" applyBorder="1" applyAlignment="1" applyProtection="1">
      <alignment horizontal="center" vertical="center"/>
    </xf>
    <xf numFmtId="171" fontId="8" fillId="3" borderId="2" xfId="28" applyNumberFormat="1" applyFont="1" applyFill="1" applyBorder="1" applyAlignment="1" applyProtection="1">
      <alignment vertical="center"/>
    </xf>
    <xf numFmtId="0" fontId="9" fillId="3" borderId="33" xfId="0" applyFont="1" applyFill="1" applyBorder="1"/>
    <xf numFmtId="171" fontId="8" fillId="3" borderId="34" xfId="13" applyNumberFormat="1" applyFont="1" applyFill="1" applyBorder="1" applyAlignment="1" applyProtection="1">
      <alignment horizontal="center" vertical="center"/>
    </xf>
    <xf numFmtId="0" fontId="8" fillId="3" borderId="35" xfId="12" applyFont="1" applyFill="1" applyBorder="1" applyAlignment="1">
      <alignment horizontal="center" vertical="center"/>
    </xf>
    <xf numFmtId="0" fontId="9" fillId="3" borderId="28" xfId="0" applyFont="1" applyFill="1" applyBorder="1"/>
    <xf numFmtId="171" fontId="8" fillId="3" borderId="22" xfId="13" applyNumberFormat="1" applyFont="1" applyFill="1" applyBorder="1" applyAlignment="1" applyProtection="1">
      <alignment horizontal="center" vertical="center"/>
    </xf>
    <xf numFmtId="171" fontId="8" fillId="3" borderId="29" xfId="13" applyNumberFormat="1" applyFont="1" applyFill="1" applyBorder="1" applyAlignment="1" applyProtection="1">
      <alignment horizontal="center" vertical="center"/>
    </xf>
    <xf numFmtId="0" fontId="10" fillId="3" borderId="36" xfId="0" applyFont="1" applyFill="1" applyBorder="1"/>
    <xf numFmtId="9" fontId="7" fillId="3" borderId="95" xfId="30" applyFont="1" applyFill="1" applyBorder="1" applyAlignment="1" applyProtection="1">
      <alignment horizontal="center" vertical="center"/>
    </xf>
    <xf numFmtId="9" fontId="7" fillId="3" borderId="37" xfId="30" applyFont="1" applyFill="1" applyBorder="1" applyAlignment="1" applyProtection="1">
      <alignment horizontal="center" vertical="center"/>
    </xf>
    <xf numFmtId="0" fontId="9" fillId="3" borderId="25" xfId="0" applyFont="1" applyFill="1" applyBorder="1"/>
    <xf numFmtId="171" fontId="8" fillId="3" borderId="28" xfId="28" applyNumberFormat="1" applyFont="1" applyFill="1" applyBorder="1" applyAlignment="1" applyProtection="1">
      <alignment vertical="center"/>
    </xf>
    <xf numFmtId="171" fontId="8" fillId="3" borderId="18" xfId="13" applyNumberFormat="1" applyFont="1" applyFill="1" applyBorder="1" applyAlignment="1" applyProtection="1">
      <alignment horizontal="center" vertical="center"/>
    </xf>
    <xf numFmtId="0" fontId="9" fillId="3" borderId="114" xfId="0" applyFont="1" applyFill="1" applyBorder="1"/>
    <xf numFmtId="0" fontId="57" fillId="0" borderId="0" xfId="0" applyFont="1"/>
    <xf numFmtId="0" fontId="60" fillId="0" borderId="0" xfId="0" applyFont="1" applyAlignment="1" applyProtection="1">
      <alignment horizontal="left"/>
      <protection locked="0"/>
    </xf>
    <xf numFmtId="0" fontId="61" fillId="0" borderId="0" xfId="0" applyFont="1" applyAlignment="1">
      <alignment vertical="center"/>
    </xf>
    <xf numFmtId="0" fontId="59" fillId="0" borderId="0" xfId="43"/>
    <xf numFmtId="0" fontId="62" fillId="0" borderId="0" xfId="43" applyFont="1"/>
    <xf numFmtId="0" fontId="60" fillId="0" borderId="0" xfId="0" applyFont="1" applyProtection="1">
      <protection locked="0"/>
    </xf>
    <xf numFmtId="0" fontId="57" fillId="0" borderId="0" xfId="0" applyFont="1" applyAlignment="1">
      <alignment horizontal="right"/>
    </xf>
    <xf numFmtId="0" fontId="59" fillId="0" borderId="0" xfId="43" applyProtection="1"/>
    <xf numFmtId="0" fontId="57" fillId="0" borderId="0" xfId="0" applyFont="1" applyAlignment="1">
      <alignment horizontal="left"/>
    </xf>
    <xf numFmtId="0" fontId="57" fillId="0" borderId="92" xfId="0" applyFont="1" applyBorder="1" applyProtection="1">
      <protection locked="0"/>
    </xf>
    <xf numFmtId="0" fontId="57" fillId="0" borderId="0" xfId="0" applyFont="1" applyAlignment="1">
      <alignment horizontal="left" indent="1"/>
    </xf>
    <xf numFmtId="0" fontId="29" fillId="0" borderId="0" xfId="0" applyFont="1"/>
    <xf numFmtId="170" fontId="55" fillId="0" borderId="0" xfId="35" applyFont="1" applyAlignment="1">
      <alignment horizontal="right" vertical="center"/>
    </xf>
    <xf numFmtId="0" fontId="55" fillId="0" borderId="0" xfId="0" applyFont="1" applyAlignment="1" applyProtection="1">
      <alignment horizontal="left"/>
      <protection locked="0"/>
    </xf>
    <xf numFmtId="0" fontId="55" fillId="0" borderId="0" xfId="0" applyFont="1" applyAlignment="1" applyProtection="1">
      <alignment horizontal="right"/>
      <protection locked="0"/>
    </xf>
    <xf numFmtId="0" fontId="2" fillId="0" borderId="0" xfId="0" applyFont="1" applyAlignment="1" applyProtection="1">
      <alignment horizontal="left"/>
      <protection locked="0"/>
    </xf>
    <xf numFmtId="0" fontId="2" fillId="0" borderId="0" xfId="0" applyFont="1"/>
    <xf numFmtId="0" fontId="55" fillId="0" borderId="0" xfId="0" applyFont="1" applyAlignment="1">
      <alignment horizontal="right"/>
    </xf>
    <xf numFmtId="0" fontId="55" fillId="0" borderId="43" xfId="0" applyFont="1" applyBorder="1"/>
    <xf numFmtId="0" fontId="55" fillId="0" borderId="0" xfId="0" applyFont="1"/>
    <xf numFmtId="0" fontId="12" fillId="2" borderId="160" xfId="0" applyFont="1" applyFill="1" applyBorder="1" applyAlignment="1">
      <alignment horizontal="center" vertical="center"/>
    </xf>
    <xf numFmtId="0" fontId="12" fillId="2" borderId="166" xfId="0" applyFont="1" applyFill="1" applyBorder="1" applyAlignment="1">
      <alignment horizontal="center" vertical="center"/>
    </xf>
    <xf numFmtId="0" fontId="12" fillId="2" borderId="167" xfId="0" applyFont="1" applyFill="1" applyBorder="1" applyAlignment="1">
      <alignment horizontal="center" vertical="center" wrapText="1"/>
    </xf>
    <xf numFmtId="0" fontId="12" fillId="2" borderId="166" xfId="0" applyFont="1" applyFill="1" applyBorder="1" applyAlignment="1">
      <alignment horizontal="center" vertical="center" wrapText="1"/>
    </xf>
    <xf numFmtId="0" fontId="12" fillId="2" borderId="168" xfId="0" applyFont="1" applyFill="1" applyBorder="1" applyAlignment="1">
      <alignment horizontal="center" vertical="center" wrapText="1" shrinkToFit="1"/>
    </xf>
    <xf numFmtId="0" fontId="65" fillId="0" borderId="0" xfId="0" applyFont="1"/>
    <xf numFmtId="0" fontId="2" fillId="0" borderId="169" xfId="0" applyFont="1" applyBorder="1" applyAlignment="1">
      <alignment wrapText="1"/>
    </xf>
    <xf numFmtId="0" fontId="2" fillId="0" borderId="179" xfId="0" applyFont="1" applyBorder="1" applyAlignment="1">
      <alignment wrapText="1"/>
    </xf>
    <xf numFmtId="0" fontId="2" fillId="0" borderId="179" xfId="0" applyFont="1" applyBorder="1"/>
    <xf numFmtId="0" fontId="2" fillId="0" borderId="146" xfId="0" applyFont="1" applyBorder="1"/>
    <xf numFmtId="0" fontId="2" fillId="0" borderId="146" xfId="0" applyFont="1" applyBorder="1" applyAlignment="1">
      <alignment horizontal="center"/>
    </xf>
    <xf numFmtId="0" fontId="2" fillId="0" borderId="182" xfId="0" applyFont="1" applyBorder="1" applyAlignment="1">
      <alignment wrapText="1"/>
    </xf>
    <xf numFmtId="0" fontId="2" fillId="0" borderId="170" xfId="0" applyFont="1" applyBorder="1" applyAlignment="1">
      <alignment wrapText="1"/>
    </xf>
    <xf numFmtId="0" fontId="2" fillId="0" borderId="93" xfId="0" applyFont="1" applyBorder="1" applyAlignment="1">
      <alignment wrapText="1"/>
    </xf>
    <xf numFmtId="0" fontId="2" fillId="0" borderId="93" xfId="0" applyFont="1" applyBorder="1"/>
    <xf numFmtId="0" fontId="2" fillId="0" borderId="22" xfId="0" applyFont="1" applyBorder="1"/>
    <xf numFmtId="0" fontId="2" fillId="0" borderId="32" xfId="0" applyFont="1" applyBorder="1" applyAlignment="1">
      <alignment horizontal="center"/>
    </xf>
    <xf numFmtId="0" fontId="2" fillId="0" borderId="171" xfId="0" applyFont="1" applyBorder="1" applyAlignment="1">
      <alignment wrapText="1"/>
    </xf>
    <xf numFmtId="0" fontId="2" fillId="0" borderId="141" xfId="0" applyFont="1" applyBorder="1" applyAlignment="1">
      <alignment wrapText="1"/>
    </xf>
    <xf numFmtId="0" fontId="2" fillId="0" borderId="142" xfId="0" applyFont="1" applyBorder="1" applyAlignment="1">
      <alignment wrapText="1"/>
    </xf>
    <xf numFmtId="0" fontId="2" fillId="0" borderId="142" xfId="0" applyFont="1" applyBorder="1"/>
    <xf numFmtId="0" fontId="2" fillId="0" borderId="94" xfId="0" applyFont="1" applyBorder="1"/>
    <xf numFmtId="0" fontId="2" fillId="0" borderId="183" xfId="0" applyFont="1" applyBorder="1" applyAlignment="1">
      <alignment horizontal="center"/>
    </xf>
    <xf numFmtId="0" fontId="2" fillId="0" borderId="143" xfId="0" applyFont="1" applyBorder="1" applyAlignment="1">
      <alignment wrapText="1"/>
    </xf>
    <xf numFmtId="0" fontId="2" fillId="0" borderId="19" xfId="0" applyFont="1" applyBorder="1"/>
    <xf numFmtId="0" fontId="55" fillId="0" borderId="0" xfId="0" applyFont="1" applyAlignment="1">
      <alignment horizontal="right" wrapText="1"/>
    </xf>
    <xf numFmtId="0" fontId="2" fillId="0" borderId="0" xfId="0" applyFont="1" applyAlignment="1">
      <alignment horizontal="right"/>
    </xf>
    <xf numFmtId="0" fontId="55" fillId="0" borderId="15" xfId="0" applyFont="1" applyBorder="1"/>
    <xf numFmtId="0" fontId="64" fillId="0" borderId="0" xfId="0" applyFont="1" applyAlignment="1">
      <alignment wrapText="1"/>
    </xf>
    <xf numFmtId="0" fontId="68" fillId="0" borderId="0" xfId="0" applyFont="1" applyAlignment="1">
      <alignment horizontal="center"/>
    </xf>
    <xf numFmtId="0" fontId="66" fillId="0" borderId="0" xfId="0" applyFont="1"/>
    <xf numFmtId="0" fontId="66" fillId="0" borderId="190" xfId="0" applyFont="1" applyBorder="1"/>
    <xf numFmtId="0" fontId="68" fillId="0" borderId="0" xfId="0" applyFont="1" applyAlignment="1">
      <alignment vertical="center"/>
    </xf>
    <xf numFmtId="0" fontId="76" fillId="0" borderId="0" xfId="0" applyFont="1"/>
    <xf numFmtId="0" fontId="66" fillId="14" borderId="92" xfId="0" applyFont="1" applyFill="1" applyBorder="1" applyProtection="1">
      <protection locked="0"/>
    </xf>
    <xf numFmtId="0" fontId="66" fillId="0" borderId="0" xfId="0" applyFont="1" applyAlignment="1">
      <alignment horizontal="left" indent="1"/>
    </xf>
    <xf numFmtId="0" fontId="66" fillId="0" borderId="0" xfId="0" applyFont="1" applyAlignment="1">
      <alignment horizontal="right"/>
    </xf>
    <xf numFmtId="0" fontId="78" fillId="0" borderId="0" xfId="0" applyFont="1"/>
    <xf numFmtId="0" fontId="66" fillId="0" borderId="0" xfId="0" applyFont="1" applyAlignment="1">
      <alignment horizontal="left"/>
    </xf>
    <xf numFmtId="0" fontId="78" fillId="0" borderId="0" xfId="0" applyFont="1" applyAlignment="1">
      <alignment horizontal="left"/>
    </xf>
    <xf numFmtId="0" fontId="69" fillId="0" borderId="165" xfId="0" applyFont="1" applyBorder="1" applyAlignment="1">
      <alignment horizontal="center" vertical="center" wrapText="1"/>
    </xf>
    <xf numFmtId="0" fontId="66" fillId="0" borderId="92" xfId="0" applyFont="1" applyBorder="1"/>
    <xf numFmtId="0" fontId="68" fillId="13" borderId="139" xfId="0" applyFont="1" applyFill="1" applyBorder="1" applyAlignment="1" applyProtection="1">
      <alignment horizontal="center" vertical="center" wrapText="1"/>
      <protection locked="0"/>
    </xf>
    <xf numFmtId="0" fontId="68" fillId="0" borderId="0" xfId="0" applyFont="1" applyAlignment="1">
      <alignment horizontal="center" vertical="center"/>
    </xf>
    <xf numFmtId="0" fontId="96" fillId="0" borderId="0" xfId="0" applyFont="1" applyAlignment="1">
      <alignment vertical="center"/>
    </xf>
    <xf numFmtId="0" fontId="66" fillId="0" borderId="0" xfId="0" applyFont="1" applyAlignment="1">
      <alignment horizontal="center"/>
    </xf>
    <xf numFmtId="0" fontId="71" fillId="11" borderId="22" xfId="0" applyFont="1" applyFill="1" applyBorder="1"/>
    <xf numFmtId="0" fontId="71" fillId="11" borderId="22" xfId="0" applyFont="1" applyFill="1" applyBorder="1" applyAlignment="1">
      <alignment horizontal="center" wrapText="1"/>
    </xf>
    <xf numFmtId="0" fontId="71" fillId="11" borderId="22" xfId="0" applyFont="1" applyFill="1" applyBorder="1" applyAlignment="1">
      <alignment horizontal="center"/>
    </xf>
    <xf numFmtId="0" fontId="66" fillId="0" borderId="22" xfId="0" applyFont="1" applyBorder="1"/>
    <xf numFmtId="0" fontId="66" fillId="13" borderId="22" xfId="0" applyFont="1" applyFill="1" applyBorder="1" applyProtection="1">
      <protection locked="0"/>
    </xf>
    <xf numFmtId="0" fontId="66" fillId="13" borderId="22" xfId="0" applyFont="1" applyFill="1" applyBorder="1" applyAlignment="1" applyProtection="1">
      <alignment horizontal="center"/>
      <protection locked="0"/>
    </xf>
    <xf numFmtId="9" fontId="66" fillId="13" borderId="22" xfId="30" applyFont="1" applyFill="1" applyBorder="1" applyAlignment="1" applyProtection="1">
      <alignment horizontal="center"/>
      <protection locked="0"/>
    </xf>
    <xf numFmtId="0" fontId="99" fillId="12" borderId="93" xfId="0" applyFont="1" applyFill="1" applyBorder="1"/>
    <xf numFmtId="0" fontId="66" fillId="12" borderId="0" xfId="0" applyFont="1" applyFill="1"/>
    <xf numFmtId="9" fontId="66" fillId="12" borderId="0" xfId="30" applyFont="1" applyFill="1" applyAlignment="1">
      <alignment horizontal="center"/>
    </xf>
    <xf numFmtId="0" fontId="66" fillId="8" borderId="22" xfId="0" applyFont="1" applyFill="1" applyBorder="1"/>
    <xf numFmtId="9" fontId="66" fillId="8" borderId="22" xfId="30" applyFont="1" applyFill="1" applyBorder="1" applyAlignment="1">
      <alignment horizontal="center"/>
    </xf>
    <xf numFmtId="0" fontId="100" fillId="0" borderId="0" xfId="0" applyFont="1"/>
    <xf numFmtId="0" fontId="100" fillId="0" borderId="0" xfId="0" applyFont="1" applyAlignment="1">
      <alignment horizontal="left" indent="1"/>
    </xf>
    <xf numFmtId="0" fontId="77" fillId="0" borderId="0" xfId="43" applyFont="1" applyProtection="1"/>
    <xf numFmtId="0" fontId="102" fillId="0" borderId="0" xfId="0" applyFont="1" applyAlignment="1">
      <alignment horizontal="center"/>
    </xf>
    <xf numFmtId="0" fontId="102" fillId="0" borderId="15" xfId="0" applyFont="1" applyBorder="1" applyAlignment="1">
      <alignment horizontal="center"/>
    </xf>
    <xf numFmtId="0" fontId="67" fillId="0" borderId="0" xfId="0" applyFont="1"/>
    <xf numFmtId="170" fontId="103" fillId="0" borderId="0" xfId="35" applyFont="1" applyAlignment="1">
      <alignment horizontal="center" vertical="center"/>
    </xf>
    <xf numFmtId="0" fontId="76" fillId="13" borderId="156" xfId="0" applyFont="1" applyFill="1" applyBorder="1" applyProtection="1">
      <protection locked="0"/>
    </xf>
    <xf numFmtId="0" fontId="66" fillId="0" borderId="56" xfId="0" applyFont="1" applyBorder="1"/>
    <xf numFmtId="0" fontId="66" fillId="0" borderId="135" xfId="0" applyFont="1" applyBorder="1"/>
    <xf numFmtId="0" fontId="66" fillId="0" borderId="137" xfId="0" applyFont="1" applyBorder="1"/>
    <xf numFmtId="0" fontId="70" fillId="11" borderId="150" xfId="0" applyFont="1" applyFill="1" applyBorder="1"/>
    <xf numFmtId="10" fontId="70" fillId="11" borderId="173" xfId="30" applyNumberFormat="1" applyFont="1" applyFill="1" applyBorder="1" applyAlignment="1" applyProtection="1">
      <alignment horizontal="center" vertical="center"/>
    </xf>
    <xf numFmtId="165" fontId="70" fillId="11" borderId="150" xfId="40" applyNumberFormat="1" applyFont="1" applyFill="1" applyBorder="1" applyAlignment="1">
      <alignment horizontal="center" vertical="center"/>
    </xf>
    <xf numFmtId="0" fontId="66" fillId="0" borderId="136" xfId="0" applyFont="1" applyBorder="1"/>
    <xf numFmtId="9" fontId="66" fillId="0" borderId="0" xfId="0" applyNumberFormat="1" applyFont="1"/>
    <xf numFmtId="0" fontId="66" fillId="0" borderId="138" xfId="0" applyFont="1" applyBorder="1"/>
    <xf numFmtId="0" fontId="66" fillId="0" borderId="139" xfId="0" applyFont="1" applyBorder="1"/>
    <xf numFmtId="0" fontId="66" fillId="0" borderId="0" xfId="0" quotePrefix="1" applyFont="1"/>
    <xf numFmtId="0" fontId="68" fillId="0" borderId="0" xfId="0" applyFont="1" applyAlignment="1">
      <alignment horizontal="left" vertical="center"/>
    </xf>
    <xf numFmtId="0" fontId="69" fillId="0" borderId="0" xfId="0" applyFont="1" applyAlignment="1">
      <alignment horizontal="left"/>
    </xf>
    <xf numFmtId="0" fontId="69" fillId="0" borderId="0" xfId="0" applyFont="1" applyAlignment="1">
      <alignment horizontal="right"/>
    </xf>
    <xf numFmtId="0" fontId="69" fillId="0" borderId="138" xfId="0" applyFont="1" applyBorder="1"/>
    <xf numFmtId="0" fontId="69" fillId="0" borderId="92" xfId="0" applyFont="1" applyBorder="1"/>
    <xf numFmtId="0" fontId="69" fillId="0" borderId="139" xfId="0" applyFont="1" applyBorder="1"/>
    <xf numFmtId="0" fontId="69" fillId="0" borderId="0" xfId="0" applyFont="1"/>
    <xf numFmtId="0" fontId="69" fillId="0" borderId="136" xfId="0" applyFont="1" applyBorder="1" applyAlignment="1">
      <alignment horizontal="right"/>
    </xf>
    <xf numFmtId="0" fontId="69" fillId="0" borderId="136" xfId="0" applyFont="1" applyBorder="1"/>
    <xf numFmtId="0" fontId="69" fillId="0" borderId="137" xfId="0" applyFont="1" applyBorder="1"/>
    <xf numFmtId="0" fontId="107" fillId="0" borderId="136" xfId="0" applyFont="1" applyBorder="1"/>
    <xf numFmtId="0" fontId="69" fillId="13" borderId="15" xfId="0" applyFont="1" applyFill="1" applyBorder="1" applyProtection="1">
      <protection locked="0"/>
    </xf>
    <xf numFmtId="0" fontId="69" fillId="13" borderId="157" xfId="0" applyFont="1" applyFill="1" applyBorder="1" applyProtection="1">
      <protection locked="0"/>
    </xf>
    <xf numFmtId="0" fontId="69" fillId="13" borderId="43" xfId="0" applyFont="1" applyFill="1" applyBorder="1" applyProtection="1">
      <protection locked="0"/>
    </xf>
    <xf numFmtId="0" fontId="69" fillId="0" borderId="23" xfId="0" applyFont="1" applyBorder="1"/>
    <xf numFmtId="0" fontId="69" fillId="13" borderId="157" xfId="0" applyFont="1" applyFill="1" applyBorder="1" applyAlignment="1" applyProtection="1">
      <alignment wrapText="1"/>
      <protection locked="0"/>
    </xf>
    <xf numFmtId="0" fontId="69" fillId="0" borderId="136" xfId="0" applyFont="1" applyBorder="1" applyAlignment="1">
      <alignment horizontal="left" vertical="top" wrapText="1"/>
    </xf>
    <xf numFmtId="0" fontId="69" fillId="0" borderId="0" xfId="0" applyFont="1" applyAlignment="1">
      <alignment horizontal="left" vertical="top" wrapText="1"/>
    </xf>
    <xf numFmtId="0" fontId="69" fillId="0" borderId="137" xfId="0" applyFont="1" applyBorder="1" applyAlignment="1">
      <alignment horizontal="left" vertical="top" wrapText="1"/>
    </xf>
    <xf numFmtId="0" fontId="69" fillId="0" borderId="136" xfId="0" applyFont="1" applyBorder="1" applyAlignment="1">
      <alignment vertical="top" wrapText="1"/>
    </xf>
    <xf numFmtId="0" fontId="69" fillId="0" borderId="0" xfId="0" applyFont="1" applyAlignment="1">
      <alignment vertical="top" wrapText="1"/>
    </xf>
    <xf numFmtId="0" fontId="69" fillId="0" borderId="137" xfId="0" applyFont="1" applyBorder="1" applyAlignment="1">
      <alignment vertical="top" wrapText="1"/>
    </xf>
    <xf numFmtId="0" fontId="87" fillId="0" borderId="0" xfId="0" applyFont="1" applyAlignment="1">
      <alignment horizontal="center"/>
    </xf>
    <xf numFmtId="0" fontId="69" fillId="0" borderId="150" xfId="0" applyFont="1" applyBorder="1"/>
    <xf numFmtId="0" fontId="69" fillId="13" borderId="22" xfId="0" applyFont="1" applyFill="1" applyBorder="1" applyProtection="1">
      <protection locked="0"/>
    </xf>
    <xf numFmtId="0" fontId="69" fillId="13" borderId="151" xfId="0" applyFont="1" applyFill="1" applyBorder="1" applyProtection="1">
      <protection locked="0"/>
    </xf>
    <xf numFmtId="0" fontId="87" fillId="0" borderId="22" xfId="0" applyFont="1" applyBorder="1" applyAlignment="1" applyProtection="1">
      <alignment horizontal="center"/>
      <protection locked="0"/>
    </xf>
    <xf numFmtId="0" fontId="87" fillId="0" borderId="151" xfId="0" applyFont="1" applyBorder="1" applyAlignment="1" applyProtection="1">
      <alignment horizontal="center"/>
      <protection locked="0"/>
    </xf>
    <xf numFmtId="0" fontId="92" fillId="11" borderId="22" xfId="0" applyFont="1" applyFill="1" applyBorder="1"/>
    <xf numFmtId="0" fontId="92" fillId="11" borderId="151" xfId="0" applyFont="1" applyFill="1" applyBorder="1"/>
    <xf numFmtId="0" fontId="106" fillId="0" borderId="136" xfId="0" applyFont="1" applyBorder="1" applyAlignment="1">
      <alignment horizontal="left" wrapText="1"/>
    </xf>
    <xf numFmtId="0" fontId="106" fillId="0" borderId="0" xfId="0" applyFont="1" applyAlignment="1">
      <alignment horizontal="left" wrapText="1"/>
    </xf>
    <xf numFmtId="0" fontId="106" fillId="0" borderId="137" xfId="0" applyFont="1" applyBorder="1" applyAlignment="1">
      <alignment horizontal="left" wrapText="1"/>
    </xf>
    <xf numFmtId="176" fontId="69" fillId="13" borderId="43" xfId="0" applyNumberFormat="1" applyFont="1" applyFill="1" applyBorder="1" applyAlignment="1" applyProtection="1">
      <alignment horizontal="center"/>
      <protection locked="0"/>
    </xf>
    <xf numFmtId="0" fontId="69" fillId="13" borderId="15" xfId="0" applyFont="1" applyFill="1" applyBorder="1" applyAlignment="1" applyProtection="1">
      <alignment horizontal="center"/>
      <protection locked="0"/>
    </xf>
    <xf numFmtId="0" fontId="69" fillId="13" borderId="43" xfId="0" applyFont="1" applyFill="1" applyBorder="1" applyAlignment="1" applyProtection="1">
      <alignment horizontal="center"/>
      <protection locked="0"/>
    </xf>
    <xf numFmtId="0" fontId="69" fillId="0" borderId="173" xfId="0" applyFont="1" applyBorder="1" applyAlignment="1">
      <alignment vertical="center"/>
    </xf>
    <xf numFmtId="0" fontId="69" fillId="0" borderId="16" xfId="0" applyFont="1" applyBorder="1" applyAlignment="1">
      <alignment horizontal="center" vertical="center"/>
    </xf>
    <xf numFmtId="0" fontId="69" fillId="9" borderId="0" xfId="0" applyFont="1" applyFill="1" applyProtection="1">
      <protection locked="0"/>
    </xf>
    <xf numFmtId="0" fontId="69" fillId="0" borderId="136" xfId="0" applyFont="1" applyBorder="1" applyAlignment="1" applyProtection="1">
      <alignment horizontal="right"/>
      <protection locked="0"/>
    </xf>
    <xf numFmtId="0" fontId="69" fillId="0" borderId="0" xfId="0" applyFont="1" applyAlignment="1" applyProtection="1">
      <alignment horizontal="right"/>
      <protection locked="0"/>
    </xf>
    <xf numFmtId="0" fontId="69" fillId="0" borderId="0" xfId="0" applyFont="1" applyAlignment="1" applyProtection="1">
      <alignment horizontal="center"/>
      <protection locked="0"/>
    </xf>
    <xf numFmtId="0" fontId="69" fillId="0" borderId="0" xfId="0" applyFont="1" applyProtection="1">
      <protection locked="0"/>
    </xf>
    <xf numFmtId="0" fontId="69" fillId="0" borderId="137" xfId="0" applyFont="1" applyBorder="1" applyProtection="1">
      <protection locked="0"/>
    </xf>
    <xf numFmtId="0" fontId="69" fillId="0" borderId="141" xfId="0" applyFont="1" applyBorder="1" applyAlignment="1">
      <alignment horizontal="center" vertical="center"/>
    </xf>
    <xf numFmtId="0" fontId="87" fillId="0" borderId="142" xfId="0" applyFont="1" applyBorder="1" applyAlignment="1">
      <alignment horizontal="center" vertical="center" wrapText="1"/>
    </xf>
    <xf numFmtId="0" fontId="69" fillId="0" borderId="142" xfId="0" applyFont="1" applyBorder="1" applyAlignment="1">
      <alignment horizontal="center" vertical="center" wrapText="1"/>
    </xf>
    <xf numFmtId="0" fontId="69" fillId="9" borderId="142" xfId="0" applyFont="1" applyFill="1" applyBorder="1" applyAlignment="1">
      <alignment horizontal="center" vertical="center"/>
    </xf>
    <xf numFmtId="0" fontId="69" fillId="0" borderId="142" xfId="0" applyFont="1" applyBorder="1" applyAlignment="1">
      <alignment horizontal="center" vertical="center" wrapText="1" shrinkToFit="1"/>
    </xf>
    <xf numFmtId="0" fontId="105" fillId="0" borderId="143" xfId="0" applyFont="1" applyBorder="1" applyAlignment="1">
      <alignment horizontal="center" vertical="center" wrapText="1"/>
    </xf>
    <xf numFmtId="0" fontId="69" fillId="13" borderId="55" xfId="0" applyFont="1" applyFill="1" applyBorder="1" applyAlignment="1" applyProtection="1">
      <alignment horizontal="center"/>
      <protection locked="0"/>
    </xf>
    <xf numFmtId="0" fontId="69" fillId="13" borderId="179" xfId="0" applyFont="1" applyFill="1" applyBorder="1" applyProtection="1">
      <protection locked="0"/>
    </xf>
    <xf numFmtId="0" fontId="69" fillId="10" borderId="179" xfId="0" applyFont="1" applyFill="1" applyBorder="1"/>
    <xf numFmtId="0" fontId="69" fillId="8" borderId="179" xfId="0" applyFont="1" applyFill="1" applyBorder="1"/>
    <xf numFmtId="0" fontId="92" fillId="11" borderId="182" xfId="0" applyFont="1" applyFill="1" applyBorder="1"/>
    <xf numFmtId="0" fontId="69" fillId="0" borderId="133" xfId="0" applyFont="1" applyBorder="1" applyAlignment="1" applyProtection="1">
      <alignment horizontal="center"/>
      <protection locked="0"/>
    </xf>
    <xf numFmtId="0" fontId="69" fillId="0" borderId="133" xfId="0" applyFont="1" applyBorder="1" applyProtection="1">
      <protection locked="0"/>
    </xf>
    <xf numFmtId="0" fontId="69" fillId="0" borderId="133" xfId="0" applyFont="1" applyBorder="1"/>
    <xf numFmtId="0" fontId="69" fillId="0" borderId="134" xfId="0" applyFont="1" applyBorder="1"/>
    <xf numFmtId="0" fontId="69" fillId="10" borderId="19" xfId="0" applyFont="1" applyFill="1" applyBorder="1"/>
    <xf numFmtId="0" fontId="92" fillId="11" borderId="159" xfId="0" applyFont="1" applyFill="1" applyBorder="1"/>
    <xf numFmtId="0" fontId="69" fillId="0" borderId="0" xfId="0" applyFont="1" applyAlignment="1">
      <alignment horizontal="center"/>
    </xf>
    <xf numFmtId="0" fontId="69" fillId="13" borderId="138" xfId="0" applyFont="1" applyFill="1" applyBorder="1" applyAlignment="1" applyProtection="1">
      <alignment horizontal="center"/>
      <protection locked="0"/>
    </xf>
    <xf numFmtId="0" fontId="69" fillId="8" borderId="19" xfId="0" applyFont="1" applyFill="1" applyBorder="1"/>
    <xf numFmtId="0" fontId="92" fillId="11" borderId="156" xfId="0" applyFont="1" applyFill="1" applyBorder="1"/>
    <xf numFmtId="0" fontId="92" fillId="11" borderId="146" xfId="0" applyFont="1" applyFill="1" applyBorder="1"/>
    <xf numFmtId="0" fontId="69" fillId="10" borderId="146" xfId="0" applyFont="1" applyFill="1" applyBorder="1"/>
    <xf numFmtId="0" fontId="69" fillId="8" borderId="146" xfId="0" applyFont="1" applyFill="1" applyBorder="1"/>
    <xf numFmtId="0" fontId="92" fillId="11" borderId="147" xfId="0" applyFont="1" applyFill="1" applyBorder="1"/>
    <xf numFmtId="0" fontId="69" fillId="9" borderId="137" xfId="0" applyFont="1" applyFill="1" applyBorder="1" applyProtection="1">
      <protection locked="0"/>
    </xf>
    <xf numFmtId="0" fontId="87" fillId="0" borderId="136" xfId="0" applyFont="1" applyBorder="1"/>
    <xf numFmtId="0" fontId="69" fillId="0" borderId="156" xfId="0" applyFont="1" applyBorder="1" applyAlignment="1">
      <alignment horizontal="center"/>
    </xf>
    <xf numFmtId="0" fontId="69" fillId="0" borderId="146" xfId="0" applyFont="1" applyBorder="1" applyAlignment="1">
      <alignment horizontal="center"/>
    </xf>
    <xf numFmtId="0" fontId="69" fillId="0" borderId="17" xfId="0" applyFont="1" applyBorder="1"/>
    <xf numFmtId="0" fontId="69" fillId="0" borderId="43" xfId="0" applyFont="1" applyBorder="1"/>
    <xf numFmtId="0" fontId="69" fillId="0" borderId="18" xfId="0" applyFont="1" applyBorder="1"/>
    <xf numFmtId="0" fontId="69" fillId="0" borderId="22" xfId="0" applyFont="1" applyBorder="1" applyAlignment="1">
      <alignment horizontal="center"/>
    </xf>
    <xf numFmtId="0" fontId="69" fillId="13" borderId="150" xfId="0" applyFont="1" applyFill="1" applyBorder="1" applyAlignment="1" applyProtection="1">
      <alignment horizontal="center"/>
      <protection locked="0"/>
    </xf>
    <xf numFmtId="0" fontId="69" fillId="0" borderId="16" xfId="0" applyFont="1" applyBorder="1"/>
    <xf numFmtId="0" fontId="66" fillId="0" borderId="16" xfId="0" applyFont="1" applyBorder="1"/>
    <xf numFmtId="0" fontId="66" fillId="0" borderId="172" xfId="0" applyFont="1" applyBorder="1"/>
    <xf numFmtId="0" fontId="92" fillId="11" borderId="173" xfId="0" applyFont="1" applyFill="1" applyBorder="1" applyAlignment="1">
      <alignment horizontal="center"/>
    </xf>
    <xf numFmtId="0" fontId="87" fillId="0" borderId="0" xfId="0" applyFont="1"/>
    <xf numFmtId="0" fontId="99" fillId="0" borderId="0" xfId="0" applyFont="1"/>
    <xf numFmtId="0" fontId="69" fillId="0" borderId="92" xfId="0" applyFont="1" applyBorder="1" applyAlignment="1">
      <alignment horizontal="right"/>
    </xf>
    <xf numFmtId="0" fontId="69" fillId="0" borderId="164" xfId="0" applyFont="1" applyBorder="1"/>
    <xf numFmtId="14" fontId="66" fillId="13" borderId="92" xfId="0" applyNumberFormat="1" applyFont="1" applyFill="1" applyBorder="1" applyProtection="1">
      <protection locked="0"/>
    </xf>
    <xf numFmtId="0" fontId="105" fillId="0" borderId="136" xfId="0" applyFont="1" applyBorder="1"/>
    <xf numFmtId="0" fontId="105" fillId="0" borderId="0" xfId="0" applyFont="1" applyAlignment="1">
      <alignment horizontal="right"/>
    </xf>
    <xf numFmtId="0" fontId="69" fillId="13" borderId="157" xfId="0" applyFont="1" applyFill="1" applyBorder="1" applyAlignment="1" applyProtection="1">
      <alignment horizontal="center"/>
      <protection locked="0"/>
    </xf>
    <xf numFmtId="0" fontId="110" fillId="0" borderId="0" xfId="0" applyFont="1"/>
    <xf numFmtId="0" fontId="66" fillId="0" borderId="92" xfId="0" applyFont="1" applyBorder="1" applyProtection="1">
      <protection locked="0"/>
    </xf>
    <xf numFmtId="0" fontId="116" fillId="0" borderId="0" xfId="0" applyFont="1"/>
    <xf numFmtId="0" fontId="77" fillId="0" borderId="0" xfId="43" applyFont="1"/>
    <xf numFmtId="0" fontId="78" fillId="0" borderId="0" xfId="0" applyFont="1" applyProtection="1">
      <protection locked="0"/>
    </xf>
    <xf numFmtId="0" fontId="66" fillId="0" borderId="0" xfId="0" applyFont="1" applyProtection="1">
      <protection locked="0"/>
    </xf>
    <xf numFmtId="0" fontId="78" fillId="0" borderId="0" xfId="0" applyFont="1" applyAlignment="1" applyProtection="1">
      <alignment horizontal="left"/>
      <protection locked="0"/>
    </xf>
    <xf numFmtId="0" fontId="118" fillId="0" borderId="0" xfId="0" applyFont="1" applyAlignment="1">
      <alignment horizontal="left"/>
    </xf>
    <xf numFmtId="0" fontId="78" fillId="0" borderId="0" xfId="0" applyFont="1" applyAlignment="1">
      <alignment horizontal="right"/>
    </xf>
    <xf numFmtId="0" fontId="118" fillId="0" borderId="0" xfId="0" applyFont="1" applyAlignment="1">
      <alignment horizontal="right"/>
    </xf>
    <xf numFmtId="0" fontId="120" fillId="0" borderId="0" xfId="0" applyFont="1"/>
    <xf numFmtId="14" fontId="78" fillId="0" borderId="0" xfId="0" applyNumberFormat="1" applyFont="1"/>
    <xf numFmtId="0" fontId="78" fillId="0" borderId="0" xfId="0" applyFont="1" applyAlignment="1">
      <alignment horizontal="left" indent="1"/>
    </xf>
    <xf numFmtId="0" fontId="68" fillId="0" borderId="0" xfId="0" applyFont="1"/>
    <xf numFmtId="0" fontId="77" fillId="0" borderId="0" xfId="43" applyFont="1" applyAlignment="1" applyProtection="1">
      <alignment horizontal="left" vertical="center"/>
    </xf>
    <xf numFmtId="37" fontId="76" fillId="0" borderId="0" xfId="42" applyFont="1"/>
    <xf numFmtId="37" fontId="76" fillId="0" borderId="0" xfId="42" applyFont="1" applyAlignment="1">
      <alignment horizontal="centerContinuous"/>
    </xf>
    <xf numFmtId="37" fontId="76" fillId="0" borderId="0" xfId="42" applyFont="1" applyAlignment="1">
      <alignment horizontal="left"/>
    </xf>
    <xf numFmtId="170" fontId="76" fillId="0" borderId="0" xfId="35" applyFont="1" applyAlignment="1">
      <alignment horizontal="left" vertical="center"/>
    </xf>
    <xf numFmtId="37" fontId="76" fillId="0" borderId="0" xfId="42" applyFont="1" applyAlignment="1">
      <alignment vertical="center"/>
    </xf>
    <xf numFmtId="0" fontId="102" fillId="0" borderId="0" xfId="0" applyFont="1" applyAlignment="1">
      <alignment vertical="center"/>
    </xf>
    <xf numFmtId="0" fontId="102" fillId="0" borderId="0" xfId="0" applyFont="1" applyAlignment="1">
      <alignment horizontal="center" vertical="center"/>
    </xf>
    <xf numFmtId="0" fontId="104" fillId="0" borderId="0" xfId="0" applyFont="1"/>
    <xf numFmtId="0" fontId="102" fillId="13" borderId="165" xfId="0" applyFont="1" applyFill="1" applyBorder="1" applyAlignment="1" applyProtection="1">
      <alignment horizontal="center" vertical="center"/>
      <protection locked="0"/>
    </xf>
    <xf numFmtId="0" fontId="121" fillId="0" borderId="0" xfId="0" applyFont="1"/>
    <xf numFmtId="0" fontId="72" fillId="13" borderId="22" xfId="0" applyFont="1" applyFill="1" applyBorder="1" applyProtection="1">
      <protection locked="0"/>
    </xf>
    <xf numFmtId="171" fontId="76" fillId="13" borderId="150" xfId="28" applyNumberFormat="1" applyFont="1" applyFill="1" applyBorder="1" applyProtection="1">
      <protection locked="0"/>
    </xf>
    <xf numFmtId="0" fontId="66" fillId="0" borderId="0" xfId="0" applyFont="1" applyAlignment="1" applyProtection="1">
      <alignment horizontal="left" indent="1"/>
      <protection locked="0"/>
    </xf>
    <xf numFmtId="0" fontId="66" fillId="0" borderId="200" xfId="0" applyFont="1" applyBorder="1"/>
    <xf numFmtId="0" fontId="76" fillId="0" borderId="190" xfId="0" applyFont="1" applyBorder="1"/>
    <xf numFmtId="0" fontId="76" fillId="0" borderId="200" xfId="0" applyFont="1" applyBorder="1"/>
    <xf numFmtId="17" fontId="69" fillId="13" borderId="149" xfId="0" applyNumberFormat="1" applyFont="1" applyFill="1" applyBorder="1" applyProtection="1">
      <protection locked="0"/>
    </xf>
    <xf numFmtId="0" fontId="69" fillId="0" borderId="164" xfId="0" applyFont="1" applyBorder="1" applyAlignment="1">
      <alignment horizontal="center" vertical="center" wrapText="1"/>
    </xf>
    <xf numFmtId="0" fontId="68" fillId="0" borderId="132" xfId="0" applyFont="1" applyBorder="1"/>
    <xf numFmtId="0" fontId="68" fillId="0" borderId="134" xfId="0" applyFont="1" applyBorder="1"/>
    <xf numFmtId="0" fontId="81" fillId="0" borderId="0" xfId="0" applyFont="1"/>
    <xf numFmtId="0" fontId="82" fillId="0" borderId="0" xfId="0" applyFont="1" applyAlignment="1">
      <alignment horizontal="left" vertical="center"/>
    </xf>
    <xf numFmtId="0" fontId="83" fillId="11" borderId="165" xfId="0" applyFont="1" applyFill="1" applyBorder="1" applyAlignment="1">
      <alignment vertical="center" wrapText="1"/>
    </xf>
    <xf numFmtId="0" fontId="84" fillId="11" borderId="134" xfId="0" applyFont="1" applyFill="1" applyBorder="1" applyAlignment="1">
      <alignment horizontal="center" vertical="center" wrapText="1"/>
    </xf>
    <xf numFmtId="0" fontId="83" fillId="11" borderId="134" xfId="0" applyFont="1" applyFill="1" applyBorder="1" applyAlignment="1">
      <alignment horizontal="center" vertical="center" wrapText="1"/>
    </xf>
    <xf numFmtId="0" fontId="85" fillId="3" borderId="134" xfId="0" applyFont="1" applyFill="1" applyBorder="1" applyAlignment="1">
      <alignment horizontal="center" vertical="center" wrapText="1"/>
    </xf>
    <xf numFmtId="0" fontId="86" fillId="0" borderId="165" xfId="0" applyFont="1" applyBorder="1" applyAlignment="1">
      <alignment vertical="center" wrapText="1"/>
    </xf>
    <xf numFmtId="0" fontId="69" fillId="0" borderId="134" xfId="0" applyFont="1" applyBorder="1" applyAlignment="1">
      <alignment horizontal="left" vertical="center" wrapText="1"/>
    </xf>
    <xf numFmtId="0" fontId="85" fillId="0" borderId="139" xfId="0" applyFont="1" applyBorder="1" applyAlignment="1">
      <alignment horizontal="center" vertical="center" wrapText="1"/>
    </xf>
    <xf numFmtId="0" fontId="88" fillId="11" borderId="165" xfId="0" applyFont="1" applyFill="1" applyBorder="1" applyAlignment="1">
      <alignment horizontal="center" vertical="center" wrapText="1"/>
    </xf>
    <xf numFmtId="0" fontId="69" fillId="0" borderId="134" xfId="0" applyFont="1" applyBorder="1" applyAlignment="1">
      <alignment vertical="center" wrapText="1"/>
    </xf>
    <xf numFmtId="0" fontId="69" fillId="0" borderId="139" xfId="0" applyFont="1" applyBorder="1" applyAlignment="1">
      <alignment vertical="center" wrapText="1"/>
    </xf>
    <xf numFmtId="0" fontId="88" fillId="11" borderId="164" xfId="0" applyFont="1" applyFill="1" applyBorder="1" applyAlignment="1">
      <alignment horizontal="center" vertical="center" wrapText="1"/>
    </xf>
    <xf numFmtId="0" fontId="90" fillId="0" borderId="139" xfId="0" applyFont="1" applyBorder="1" applyAlignment="1">
      <alignment vertical="center" wrapText="1"/>
    </xf>
    <xf numFmtId="0" fontId="90" fillId="0" borderId="134" xfId="0" applyFont="1" applyBorder="1" applyAlignment="1">
      <alignment vertical="center" wrapText="1"/>
    </xf>
    <xf numFmtId="0" fontId="69" fillId="0" borderId="0" xfId="0" applyFont="1" applyAlignment="1">
      <alignment vertical="center"/>
    </xf>
    <xf numFmtId="0" fontId="87" fillId="0" borderId="0" xfId="0" applyFont="1" applyAlignment="1">
      <alignment horizontal="left" vertical="center" indent="5"/>
    </xf>
    <xf numFmtId="0" fontId="87" fillId="0" borderId="139" xfId="0" applyFont="1" applyBorder="1" applyAlignment="1">
      <alignment vertical="center" wrapText="1"/>
    </xf>
    <xf numFmtId="0" fontId="89" fillId="0" borderId="139" xfId="0" applyFont="1" applyBorder="1" applyAlignment="1">
      <alignment vertical="center" wrapText="1"/>
    </xf>
    <xf numFmtId="0" fontId="77" fillId="0" borderId="139" xfId="43" applyFont="1" applyBorder="1" applyAlignment="1" applyProtection="1">
      <alignment vertical="center" wrapText="1"/>
    </xf>
    <xf numFmtId="0" fontId="69" fillId="0" borderId="0" xfId="0" applyFont="1" applyAlignment="1">
      <alignment vertical="center" wrapText="1"/>
    </xf>
    <xf numFmtId="14" fontId="69" fillId="13" borderId="15" xfId="0" applyNumberFormat="1" applyFont="1" applyFill="1" applyBorder="1" applyProtection="1">
      <protection locked="0"/>
    </xf>
    <xf numFmtId="171" fontId="69" fillId="8" borderId="158" xfId="28" applyNumberFormat="1" applyFont="1" applyFill="1" applyBorder="1"/>
    <xf numFmtId="171" fontId="69" fillId="13" borderId="19" xfId="28" applyNumberFormat="1" applyFont="1" applyFill="1" applyBorder="1" applyAlignment="1" applyProtection="1">
      <alignment horizontal="center"/>
      <protection locked="0"/>
    </xf>
    <xf numFmtId="171" fontId="69" fillId="8" borderId="19" xfId="28" applyNumberFormat="1" applyFont="1" applyFill="1" applyBorder="1" applyAlignment="1" applyProtection="1">
      <alignment horizontal="center"/>
      <protection locked="0"/>
    </xf>
    <xf numFmtId="171" fontId="69" fillId="10" borderId="19" xfId="28" applyNumberFormat="1" applyFont="1" applyFill="1" applyBorder="1"/>
    <xf numFmtId="171" fontId="92" fillId="11" borderId="159" xfId="28" applyNumberFormat="1" applyFont="1" applyFill="1" applyBorder="1"/>
    <xf numFmtId="171" fontId="69" fillId="8" borderId="154" xfId="28" applyNumberFormat="1" applyFont="1" applyFill="1" applyBorder="1"/>
    <xf numFmtId="171" fontId="69" fillId="13" borderId="94" xfId="28" applyNumberFormat="1" applyFont="1" applyFill="1" applyBorder="1" applyAlignment="1" applyProtection="1">
      <alignment horizontal="center"/>
      <protection locked="0"/>
    </xf>
    <xf numFmtId="171" fontId="69" fillId="10" borderId="166" xfId="28" applyNumberFormat="1" applyFont="1" applyFill="1" applyBorder="1"/>
    <xf numFmtId="171" fontId="92" fillId="11" borderId="155" xfId="28" applyNumberFormat="1" applyFont="1" applyFill="1" applyBorder="1"/>
    <xf numFmtId="171" fontId="69" fillId="8" borderId="94" xfId="28" applyNumberFormat="1" applyFont="1" applyFill="1" applyBorder="1"/>
    <xf numFmtId="171" fontId="69" fillId="8" borderId="16" xfId="28" applyNumberFormat="1" applyFont="1" applyFill="1" applyBorder="1"/>
    <xf numFmtId="171" fontId="69" fillId="10" borderId="22" xfId="28" applyNumberFormat="1" applyFont="1" applyFill="1" applyBorder="1" applyAlignment="1">
      <alignment horizontal="center"/>
    </xf>
    <xf numFmtId="171" fontId="69" fillId="13" borderId="22" xfId="28" applyNumberFormat="1" applyFont="1" applyFill="1" applyBorder="1" applyAlignment="1" applyProtection="1">
      <alignment horizontal="center"/>
      <protection locked="0"/>
    </xf>
    <xf numFmtId="171" fontId="92" fillId="11" borderId="154" xfId="28" applyNumberFormat="1" applyFont="1" applyFill="1" applyBorder="1" applyAlignment="1">
      <alignment horizontal="right"/>
    </xf>
    <xf numFmtId="171" fontId="69" fillId="10" borderId="94" xfId="28" applyNumberFormat="1" applyFont="1" applyFill="1" applyBorder="1" applyAlignment="1">
      <alignment horizontal="center"/>
    </xf>
    <xf numFmtId="171" fontId="92" fillId="11" borderId="94" xfId="28" applyNumberFormat="1" applyFont="1" applyFill="1" applyBorder="1"/>
    <xf numFmtId="173" fontId="66" fillId="13" borderId="22" xfId="30" applyNumberFormat="1" applyFont="1" applyFill="1" applyBorder="1" applyAlignment="1" applyProtection="1">
      <alignment horizontal="center"/>
      <protection locked="0"/>
    </xf>
    <xf numFmtId="0" fontId="78" fillId="0" borderId="0" xfId="0" applyFont="1" applyAlignment="1">
      <alignment horizontal="center"/>
    </xf>
    <xf numFmtId="0" fontId="67" fillId="0" borderId="133" xfId="0" applyFont="1" applyBorder="1"/>
    <xf numFmtId="0" fontId="70" fillId="11" borderId="132" xfId="0" applyFont="1" applyFill="1" applyBorder="1" applyAlignment="1">
      <alignment horizontal="center" vertical="center" wrapText="1"/>
    </xf>
    <xf numFmtId="0" fontId="70" fillId="11" borderId="134" xfId="0" applyFont="1" applyFill="1" applyBorder="1" applyAlignment="1">
      <alignment horizontal="center" vertical="center" wrapText="1"/>
    </xf>
    <xf numFmtId="0" fontId="67" fillId="0" borderId="165" xfId="0" applyFont="1" applyBorder="1"/>
    <xf numFmtId="0" fontId="66" fillId="13" borderId="176" xfId="0" applyFont="1" applyFill="1" applyBorder="1" applyAlignment="1">
      <alignment vertical="center"/>
    </xf>
    <xf numFmtId="0" fontId="66" fillId="13" borderId="177" xfId="0" applyFont="1" applyFill="1" applyBorder="1" applyAlignment="1">
      <alignment vertical="center"/>
    </xf>
    <xf numFmtId="0" fontId="66" fillId="13" borderId="164" xfId="0" applyFont="1" applyFill="1" applyBorder="1" applyAlignment="1">
      <alignment vertical="center"/>
    </xf>
    <xf numFmtId="170" fontId="128" fillId="0" borderId="0" xfId="36" applyFont="1" applyAlignment="1" applyProtection="1">
      <alignment horizontal="center" vertical="center"/>
      <protection locked="0"/>
    </xf>
    <xf numFmtId="170" fontId="128" fillId="0" borderId="0" xfId="36" applyFont="1" applyProtection="1">
      <protection locked="0"/>
    </xf>
    <xf numFmtId="170" fontId="128" fillId="0" borderId="0" xfId="36" applyFont="1"/>
    <xf numFmtId="37" fontId="128" fillId="0" borderId="0" xfId="42" applyFont="1" applyProtection="1">
      <protection locked="0"/>
    </xf>
    <xf numFmtId="170" fontId="76" fillId="0" borderId="0" xfId="36" applyFont="1" applyAlignment="1" applyProtection="1">
      <alignment horizontal="right"/>
      <protection locked="0"/>
    </xf>
    <xf numFmtId="170" fontId="76" fillId="0" borderId="0" xfId="36" applyFont="1" applyAlignment="1" applyProtection="1">
      <alignment horizontal="right" vertical="center"/>
      <protection locked="0"/>
    </xf>
    <xf numFmtId="14" fontId="76" fillId="13" borderId="165" xfId="36" applyNumberFormat="1" applyFont="1" applyFill="1" applyBorder="1" applyAlignment="1" applyProtection="1">
      <alignment horizontal="left" vertical="center"/>
      <protection locked="0"/>
    </xf>
    <xf numFmtId="170" fontId="76" fillId="0" borderId="0" xfId="36" applyFont="1" applyAlignment="1" applyProtection="1">
      <alignment horizontal="center" vertical="center"/>
      <protection locked="0"/>
    </xf>
    <xf numFmtId="170" fontId="109" fillId="0" borderId="0" xfId="36" applyFont="1" applyAlignment="1" applyProtection="1">
      <alignment horizontal="right" vertical="center"/>
      <protection locked="0"/>
    </xf>
    <xf numFmtId="170" fontId="91" fillId="0" borderId="0" xfId="36" applyFont="1" applyProtection="1">
      <protection locked="0"/>
    </xf>
    <xf numFmtId="170" fontId="103" fillId="0" borderId="0" xfId="36" applyFont="1" applyAlignment="1" applyProtection="1">
      <alignment horizontal="center" vertical="center"/>
      <protection locked="0"/>
    </xf>
    <xf numFmtId="170" fontId="130" fillId="12" borderId="16" xfId="36" applyFont="1" applyFill="1" applyBorder="1" applyAlignment="1" applyProtection="1">
      <alignment horizontal="center" vertical="center"/>
      <protection locked="0"/>
    </xf>
    <xf numFmtId="170" fontId="76" fillId="0" borderId="0" xfId="36" applyFont="1" applyProtection="1">
      <protection locked="0"/>
    </xf>
    <xf numFmtId="170" fontId="130" fillId="12" borderId="142" xfId="36" applyFont="1" applyFill="1" applyBorder="1" applyAlignment="1" applyProtection="1">
      <alignment horizontal="center" vertical="center"/>
      <protection locked="0"/>
    </xf>
    <xf numFmtId="170" fontId="109" fillId="0" borderId="20" xfId="36" applyFont="1" applyBorder="1" applyAlignment="1" applyProtection="1">
      <alignment horizontal="left" vertical="center"/>
      <protection locked="0"/>
    </xf>
    <xf numFmtId="170" fontId="76" fillId="0" borderId="21" xfId="36" applyFont="1" applyBorder="1" applyAlignment="1" applyProtection="1">
      <alignment horizontal="center" vertical="center"/>
      <protection locked="0"/>
    </xf>
    <xf numFmtId="171" fontId="70" fillId="11" borderId="19" xfId="45" applyNumberFormat="1" applyFont="1" applyFill="1" applyBorder="1" applyAlignment="1" applyProtection="1">
      <alignment horizontal="right"/>
    </xf>
    <xf numFmtId="171" fontId="76" fillId="13" borderId="19" xfId="45" applyNumberFormat="1" applyFont="1" applyFill="1" applyBorder="1" applyAlignment="1" applyProtection="1">
      <alignment vertical="center"/>
      <protection locked="0"/>
    </xf>
    <xf numFmtId="170" fontId="132" fillId="0" borderId="0" xfId="36" applyFont="1" applyAlignment="1" applyProtection="1">
      <alignment horizontal="left" vertical="center"/>
      <protection locked="0"/>
    </xf>
    <xf numFmtId="170" fontId="109" fillId="0" borderId="0" xfId="36" applyFont="1" applyAlignment="1" applyProtection="1">
      <alignment horizontal="center" vertical="center"/>
      <protection locked="0"/>
    </xf>
    <xf numFmtId="180" fontId="109" fillId="0" borderId="0" xfId="36" applyNumberFormat="1" applyFont="1" applyAlignment="1" applyProtection="1">
      <alignment horizontal="center" vertical="center"/>
      <protection locked="0"/>
    </xf>
    <xf numFmtId="170" fontId="109" fillId="0" borderId="17" xfId="36" applyFont="1" applyBorder="1" applyAlignment="1" applyProtection="1">
      <alignment horizontal="left" vertical="center"/>
      <protection locked="0"/>
    </xf>
    <xf numFmtId="170" fontId="76" fillId="0" borderId="18" xfId="36" applyFont="1" applyBorder="1" applyAlignment="1" applyProtection="1">
      <alignment horizontal="center" vertical="center"/>
      <protection locked="0"/>
    </xf>
    <xf numFmtId="171" fontId="76" fillId="13" borderId="22" xfId="45" applyNumberFormat="1" applyFont="1" applyFill="1" applyBorder="1" applyAlignment="1" applyProtection="1">
      <alignment vertical="center"/>
      <protection locked="0"/>
    </xf>
    <xf numFmtId="171" fontId="76" fillId="13" borderId="22" xfId="45" applyNumberFormat="1" applyFont="1" applyFill="1" applyBorder="1" applyAlignment="1" applyProtection="1">
      <alignment horizontal="right" vertical="center"/>
      <protection locked="0"/>
    </xf>
    <xf numFmtId="171" fontId="109" fillId="16" borderId="22" xfId="45" applyNumberFormat="1" applyFont="1" applyFill="1" applyBorder="1" applyAlignment="1" applyProtection="1">
      <alignment horizontal="right" vertical="center"/>
    </xf>
    <xf numFmtId="170" fontId="133" fillId="0" borderId="0" xfId="36" applyFont="1" applyAlignment="1" applyProtection="1">
      <alignment horizontal="left" vertical="center"/>
      <protection locked="0"/>
    </xf>
    <xf numFmtId="170" fontId="76" fillId="12" borderId="17" xfId="36" applyFont="1" applyFill="1" applyBorder="1" applyProtection="1">
      <protection locked="0"/>
    </xf>
    <xf numFmtId="170" fontId="76" fillId="12" borderId="18" xfId="36" applyFont="1" applyFill="1" applyBorder="1" applyAlignment="1" applyProtection="1">
      <alignment horizontal="center" vertical="center"/>
      <protection locked="0"/>
    </xf>
    <xf numFmtId="171" fontId="70" fillId="11" borderId="22" xfId="45" applyNumberFormat="1" applyFont="1" applyFill="1" applyBorder="1" applyAlignment="1" applyProtection="1">
      <alignment vertical="center"/>
    </xf>
    <xf numFmtId="170" fontId="103" fillId="12" borderId="55" xfId="36" applyFont="1" applyFill="1" applyBorder="1" applyAlignment="1" applyProtection="1">
      <alignment horizontal="left" vertical="center"/>
      <protection locked="0"/>
    </xf>
    <xf numFmtId="170" fontId="109" fillId="12" borderId="56" xfId="36" applyFont="1" applyFill="1" applyBorder="1" applyAlignment="1" applyProtection="1">
      <alignment horizontal="center" vertical="center"/>
      <protection locked="0"/>
    </xf>
    <xf numFmtId="180" fontId="109" fillId="12" borderId="134" xfId="36" applyNumberFormat="1" applyFont="1" applyFill="1" applyBorder="1" applyAlignment="1" applyProtection="1">
      <alignment horizontal="center" vertical="center"/>
      <protection locked="0"/>
    </xf>
    <xf numFmtId="170" fontId="109" fillId="0" borderId="40" xfId="36" applyFont="1" applyBorder="1" applyAlignment="1" applyProtection="1">
      <alignment horizontal="left" vertical="center"/>
      <protection locked="0"/>
    </xf>
    <xf numFmtId="170" fontId="76" fillId="0" borderId="54" xfId="36" applyFont="1" applyBorder="1" applyAlignment="1" applyProtection="1">
      <alignment horizontal="center" vertical="center"/>
      <protection locked="0"/>
    </xf>
    <xf numFmtId="171" fontId="70" fillId="11" borderId="16" xfId="45" applyNumberFormat="1" applyFont="1" applyFill="1" applyBorder="1" applyAlignment="1" applyProtection="1">
      <alignment horizontal="right"/>
    </xf>
    <xf numFmtId="170" fontId="109" fillId="0" borderId="132" xfId="36" applyFont="1" applyBorder="1" applyAlignment="1" applyProtection="1">
      <alignment horizontal="left" vertical="center"/>
      <protection locked="0"/>
    </xf>
    <xf numFmtId="170" fontId="109" fillId="0" borderId="133" xfId="36" applyFont="1" applyBorder="1" applyAlignment="1" applyProtection="1">
      <alignment horizontal="center" vertical="center"/>
      <protection locked="0"/>
    </xf>
    <xf numFmtId="170" fontId="109" fillId="0" borderId="134" xfId="36" applyFont="1" applyBorder="1" applyAlignment="1" applyProtection="1">
      <alignment horizontal="center" vertical="center"/>
      <protection locked="0"/>
    </xf>
    <xf numFmtId="180" fontId="109" fillId="0" borderId="134" xfId="36" applyNumberFormat="1" applyFont="1" applyBorder="1" applyAlignment="1" applyProtection="1">
      <alignment horizontal="center" vertical="center"/>
      <protection locked="0"/>
    </xf>
    <xf numFmtId="171" fontId="109" fillId="13" borderId="157" xfId="45" applyNumberFormat="1" applyFont="1" applyFill="1" applyBorder="1" applyAlignment="1" applyProtection="1">
      <alignment horizontal="center" vertical="center"/>
      <protection locked="0"/>
    </xf>
    <xf numFmtId="171" fontId="70" fillId="11" borderId="19" xfId="45" applyNumberFormat="1" applyFont="1" applyFill="1" applyBorder="1" applyAlignment="1" applyProtection="1">
      <alignment horizontal="right" vertical="center"/>
    </xf>
    <xf numFmtId="171" fontId="70" fillId="11" borderId="22" xfId="45" applyNumberFormat="1" applyFont="1" applyFill="1" applyBorder="1" applyAlignment="1" applyProtection="1">
      <alignment horizontal="right"/>
    </xf>
    <xf numFmtId="171" fontId="70" fillId="11" borderId="22" xfId="45" applyNumberFormat="1" applyFont="1" applyFill="1" applyBorder="1" applyAlignment="1" applyProtection="1">
      <alignment horizontal="right" vertical="center"/>
    </xf>
    <xf numFmtId="171" fontId="76" fillId="13" borderId="19" xfId="45" applyNumberFormat="1" applyFont="1" applyFill="1" applyBorder="1" applyAlignment="1" applyProtection="1">
      <alignment horizontal="right" vertical="center"/>
      <protection locked="0"/>
    </xf>
    <xf numFmtId="171" fontId="109" fillId="13" borderId="149" xfId="45" applyNumberFormat="1" applyFont="1" applyFill="1" applyBorder="1" applyAlignment="1" applyProtection="1">
      <alignment horizontal="center" vertical="center"/>
      <protection locked="0"/>
    </xf>
    <xf numFmtId="171" fontId="109" fillId="13" borderId="153" xfId="45" applyNumberFormat="1" applyFont="1" applyFill="1" applyBorder="1" applyAlignment="1" applyProtection="1">
      <alignment horizontal="center" vertical="center"/>
      <protection locked="0"/>
    </xf>
    <xf numFmtId="170" fontId="70" fillId="11" borderId="138" xfId="36" applyFont="1" applyFill="1" applyBorder="1" applyAlignment="1" applyProtection="1">
      <alignment horizontal="left" vertical="center"/>
      <protection locked="0"/>
    </xf>
    <xf numFmtId="170" fontId="70" fillId="11" borderId="92" xfId="36" applyFont="1" applyFill="1" applyBorder="1" applyAlignment="1" applyProtection="1">
      <alignment horizontal="center" vertical="center"/>
      <protection locked="0"/>
    </xf>
    <xf numFmtId="170" fontId="70" fillId="11" borderId="222" xfId="36" applyFont="1" applyFill="1" applyBorder="1" applyAlignment="1" applyProtection="1">
      <alignment horizontal="center" vertical="center"/>
      <protection locked="0"/>
    </xf>
    <xf numFmtId="171" fontId="70" fillId="11" borderId="139" xfId="45" applyNumberFormat="1" applyFont="1" applyFill="1" applyBorder="1" applyAlignment="1" applyProtection="1">
      <alignment horizontal="center" vertical="center"/>
    </xf>
    <xf numFmtId="170" fontId="109" fillId="12" borderId="17" xfId="36" applyFont="1" applyFill="1" applyBorder="1" applyAlignment="1" applyProtection="1">
      <alignment horizontal="left" vertical="center"/>
      <protection locked="0"/>
    </xf>
    <xf numFmtId="170" fontId="109" fillId="0" borderId="15" xfId="36" applyFont="1" applyBorder="1" applyAlignment="1" applyProtection="1">
      <alignment horizontal="left" vertical="center"/>
      <protection locked="0"/>
    </xf>
    <xf numFmtId="170" fontId="109" fillId="0" borderId="15" xfId="36" applyFont="1" applyBorder="1" applyAlignment="1" applyProtection="1">
      <alignment horizontal="center" vertical="center"/>
      <protection locked="0"/>
    </xf>
    <xf numFmtId="180" fontId="109" fillId="0" borderId="15" xfId="36" applyNumberFormat="1" applyFont="1" applyBorder="1" applyAlignment="1" applyProtection="1">
      <alignment horizontal="center" vertical="center"/>
      <protection locked="0"/>
    </xf>
    <xf numFmtId="171" fontId="109" fillId="13" borderId="19" xfId="45" applyNumberFormat="1" applyFont="1" applyFill="1" applyBorder="1" applyAlignment="1" applyProtection="1">
      <alignment horizontal="right" vertical="center"/>
      <protection locked="0"/>
    </xf>
    <xf numFmtId="171" fontId="76" fillId="13" borderId="16" xfId="45" applyNumberFormat="1" applyFont="1" applyFill="1" applyBorder="1" applyAlignment="1" applyProtection="1">
      <alignment horizontal="right" vertical="center"/>
      <protection locked="0"/>
    </xf>
    <xf numFmtId="170" fontId="130" fillId="0" borderId="40" xfId="36" applyFont="1" applyBorder="1" applyAlignment="1" applyProtection="1">
      <alignment horizontal="left" vertical="center"/>
      <protection locked="0"/>
    </xf>
    <xf numFmtId="170" fontId="109" fillId="0" borderId="0" xfId="36" applyFont="1" applyAlignment="1" applyProtection="1">
      <alignment horizontal="left" vertical="center"/>
      <protection locked="0"/>
    </xf>
    <xf numFmtId="170" fontId="109" fillId="12" borderId="40" xfId="36" applyFont="1" applyFill="1" applyBorder="1" applyAlignment="1" applyProtection="1">
      <alignment horizontal="left" vertical="center"/>
      <protection locked="0"/>
    </xf>
    <xf numFmtId="171" fontId="70" fillId="11" borderId="16" xfId="45" applyNumberFormat="1" applyFont="1" applyFill="1" applyBorder="1" applyAlignment="1" applyProtection="1">
      <alignment horizontal="right" vertical="center"/>
      <protection locked="0"/>
    </xf>
    <xf numFmtId="171" fontId="109" fillId="13" borderId="22" xfId="45" applyNumberFormat="1" applyFont="1" applyFill="1" applyBorder="1" applyAlignment="1" applyProtection="1">
      <alignment horizontal="right" vertical="center"/>
      <protection locked="0"/>
    </xf>
    <xf numFmtId="170" fontId="76" fillId="12" borderId="22" xfId="36" applyFont="1" applyFill="1" applyBorder="1" applyAlignment="1" applyProtection="1">
      <alignment horizontal="center" vertical="center"/>
      <protection locked="0"/>
    </xf>
    <xf numFmtId="171" fontId="70" fillId="11" borderId="22" xfId="45" applyNumberFormat="1" applyFont="1" applyFill="1" applyBorder="1" applyAlignment="1" applyProtection="1">
      <alignment horizontal="right" vertical="center"/>
      <protection locked="0"/>
    </xf>
    <xf numFmtId="170" fontId="90" fillId="0" borderId="0" xfId="36" applyFont="1" applyAlignment="1" applyProtection="1">
      <alignment horizontal="center" vertical="center"/>
      <protection locked="0"/>
    </xf>
    <xf numFmtId="170" fontId="130" fillId="0" borderId="17" xfId="36" applyFont="1" applyBorder="1" applyAlignment="1" applyProtection="1">
      <alignment horizontal="left" vertical="center"/>
      <protection locked="0"/>
    </xf>
    <xf numFmtId="170" fontId="134" fillId="0" borderId="17" xfId="36" applyFont="1" applyBorder="1" applyAlignment="1" applyProtection="1">
      <alignment horizontal="left" vertical="center"/>
      <protection locked="0"/>
    </xf>
    <xf numFmtId="170" fontId="103" fillId="0" borderId="132" xfId="36" applyFont="1" applyBorder="1" applyAlignment="1" applyProtection="1">
      <alignment horizontal="left" vertical="center"/>
      <protection locked="0"/>
    </xf>
    <xf numFmtId="170" fontId="103" fillId="0" borderId="133" xfId="36" applyFont="1" applyBorder="1" applyAlignment="1" applyProtection="1">
      <alignment horizontal="center" vertical="center"/>
      <protection locked="0"/>
    </xf>
    <xf numFmtId="165" fontId="76" fillId="0" borderId="0" xfId="36" applyNumberFormat="1" applyFont="1" applyAlignment="1" applyProtection="1">
      <alignment horizontal="right"/>
      <protection locked="0"/>
    </xf>
    <xf numFmtId="165" fontId="111" fillId="0" borderId="0" xfId="36" quotePrefix="1" applyNumberFormat="1" applyFont="1" applyAlignment="1" applyProtection="1">
      <alignment horizontal="right"/>
      <protection locked="0"/>
    </xf>
    <xf numFmtId="171" fontId="109" fillId="0" borderId="0" xfId="45" applyNumberFormat="1" applyFont="1" applyFill="1" applyBorder="1" applyAlignment="1" applyProtection="1">
      <alignment horizontal="center" vertical="center"/>
      <protection locked="0"/>
    </xf>
    <xf numFmtId="37" fontId="76" fillId="0" borderId="0" xfId="36" applyNumberFormat="1" applyFont="1" applyAlignment="1" applyProtection="1">
      <alignment horizontal="left" vertical="center"/>
      <protection locked="0"/>
    </xf>
    <xf numFmtId="170" fontId="76" fillId="0" borderId="0" xfId="36" applyFont="1" applyAlignment="1" applyProtection="1">
      <alignment horizontal="left" vertical="center"/>
      <protection locked="0"/>
    </xf>
    <xf numFmtId="170" fontId="135" fillId="0" borderId="0" xfId="36" applyFont="1" applyAlignment="1" applyProtection="1">
      <alignment horizontal="center" vertical="center"/>
      <protection locked="0"/>
    </xf>
    <xf numFmtId="170" fontId="103" fillId="12" borderId="132" xfId="36" applyFont="1" applyFill="1" applyBorder="1" applyAlignment="1" applyProtection="1">
      <alignment vertical="center"/>
      <protection locked="0"/>
    </xf>
    <xf numFmtId="170" fontId="103" fillId="12" borderId="133" xfId="36" applyFont="1" applyFill="1" applyBorder="1" applyAlignment="1" applyProtection="1">
      <alignment vertical="center"/>
      <protection locked="0"/>
    </xf>
    <xf numFmtId="170" fontId="103" fillId="12" borderId="134" xfId="36" applyFont="1" applyFill="1" applyBorder="1" applyAlignment="1" applyProtection="1">
      <alignment vertical="center"/>
      <protection locked="0"/>
    </xf>
    <xf numFmtId="171" fontId="109" fillId="16" borderId="19" xfId="45" applyNumberFormat="1" applyFont="1" applyFill="1" applyBorder="1" applyAlignment="1" applyProtection="1">
      <alignment horizontal="right" vertical="center"/>
    </xf>
    <xf numFmtId="170" fontId="76" fillId="0" borderId="17" xfId="36" applyFont="1" applyBorder="1" applyAlignment="1" applyProtection="1">
      <alignment horizontal="left" vertical="center"/>
      <protection locked="0"/>
    </xf>
    <xf numFmtId="170" fontId="76" fillId="12" borderId="17" xfId="36" applyFont="1" applyFill="1" applyBorder="1" applyAlignment="1" applyProtection="1">
      <alignment horizontal="left" vertical="center"/>
      <protection locked="0"/>
    </xf>
    <xf numFmtId="170" fontId="76" fillId="0" borderId="40" xfId="36" applyFont="1" applyBorder="1" applyAlignment="1" applyProtection="1">
      <alignment horizontal="left" vertical="center"/>
      <protection locked="0"/>
    </xf>
    <xf numFmtId="170" fontId="76" fillId="12" borderId="22" xfId="36" applyFont="1" applyFill="1" applyBorder="1" applyAlignment="1" applyProtection="1">
      <alignment horizontal="left" vertical="center"/>
      <protection locked="0"/>
    </xf>
    <xf numFmtId="170" fontId="128" fillId="12" borderId="22" xfId="36" applyFont="1" applyFill="1" applyBorder="1" applyProtection="1">
      <protection locked="0"/>
    </xf>
    <xf numFmtId="170" fontId="128" fillId="0" borderId="54" xfId="36" applyFont="1" applyBorder="1" applyProtection="1">
      <protection locked="0"/>
    </xf>
    <xf numFmtId="170" fontId="109" fillId="0" borderId="22" xfId="36" applyFont="1" applyBorder="1" applyAlignment="1" applyProtection="1">
      <alignment horizontal="left" vertical="center"/>
      <protection locked="0"/>
    </xf>
    <xf numFmtId="170" fontId="76" fillId="0" borderId="22" xfId="36" applyFont="1" applyBorder="1" applyAlignment="1" applyProtection="1">
      <alignment horizontal="center" vertical="center"/>
      <protection locked="0"/>
    </xf>
    <xf numFmtId="170" fontId="109" fillId="12" borderId="22" xfId="36" applyFont="1" applyFill="1" applyBorder="1" applyAlignment="1" applyProtection="1">
      <alignment horizontal="left" vertical="center"/>
      <protection locked="0"/>
    </xf>
    <xf numFmtId="170" fontId="109" fillId="0" borderId="126" xfId="36" applyFont="1" applyBorder="1" applyAlignment="1" applyProtection="1">
      <alignment horizontal="left" vertical="center"/>
      <protection locked="0"/>
    </xf>
    <xf numFmtId="170" fontId="76" fillId="0" borderId="221" xfId="36" applyFont="1" applyBorder="1" applyAlignment="1" applyProtection="1">
      <alignment horizontal="center" vertical="center"/>
      <protection locked="0"/>
    </xf>
    <xf numFmtId="171" fontId="70" fillId="11" borderId="94" xfId="45" applyNumberFormat="1" applyFont="1" applyFill="1" applyBorder="1" applyAlignment="1" applyProtection="1">
      <alignment horizontal="right"/>
    </xf>
    <xf numFmtId="170" fontId="126" fillId="11" borderId="0" xfId="36" applyFont="1" applyFill="1" applyProtection="1">
      <protection locked="0"/>
    </xf>
    <xf numFmtId="10" fontId="126" fillId="11" borderId="22" xfId="30" applyNumberFormat="1" applyFont="1" applyFill="1" applyBorder="1" applyProtection="1">
      <protection locked="0"/>
    </xf>
    <xf numFmtId="170" fontId="137" fillId="12" borderId="132" xfId="36" applyFont="1" applyFill="1" applyBorder="1" applyAlignment="1" applyProtection="1">
      <alignment horizontal="left" vertical="center"/>
      <protection locked="0"/>
    </xf>
    <xf numFmtId="170" fontId="76" fillId="12" borderId="161" xfId="36" applyFont="1" applyFill="1" applyBorder="1" applyAlignment="1" applyProtection="1">
      <alignment horizontal="center" vertical="center"/>
      <protection locked="0"/>
    </xf>
    <xf numFmtId="171" fontId="70" fillId="11" borderId="166" xfId="45" applyNumberFormat="1" applyFont="1" applyFill="1" applyBorder="1" applyAlignment="1" applyProtection="1">
      <alignment horizontal="right"/>
    </xf>
    <xf numFmtId="170" fontId="136" fillId="12" borderId="165" xfId="36" applyFont="1" applyFill="1" applyBorder="1" applyProtection="1">
      <protection locked="0"/>
    </xf>
    <xf numFmtId="166" fontId="126" fillId="11" borderId="0" xfId="29" applyNumberFormat="1" applyFont="1" applyFill="1" applyProtection="1">
      <protection locked="0"/>
    </xf>
    <xf numFmtId="170" fontId="135" fillId="0" borderId="0" xfId="36" applyFont="1" applyProtection="1">
      <protection locked="0"/>
    </xf>
    <xf numFmtId="170" fontId="70" fillId="11" borderId="0" xfId="36" applyFont="1" applyFill="1" applyProtection="1">
      <protection locked="0"/>
    </xf>
    <xf numFmtId="166" fontId="70" fillId="11" borderId="0" xfId="29" applyNumberFormat="1" applyFont="1" applyFill="1" applyProtection="1">
      <protection locked="0"/>
    </xf>
    <xf numFmtId="9" fontId="70" fillId="11" borderId="224" xfId="30" applyFont="1" applyFill="1" applyBorder="1" applyProtection="1">
      <protection locked="0"/>
    </xf>
    <xf numFmtId="9" fontId="70" fillId="11" borderId="0" xfId="30" applyFont="1" applyFill="1" applyProtection="1">
      <protection locked="0"/>
    </xf>
    <xf numFmtId="166" fontId="70" fillId="11" borderId="223" xfId="29" applyNumberFormat="1" applyFont="1" applyFill="1" applyBorder="1" applyProtection="1">
      <protection locked="0"/>
    </xf>
    <xf numFmtId="170" fontId="128" fillId="0" borderId="0" xfId="36" applyFont="1" applyAlignment="1" applyProtection="1">
      <alignment horizontal="left" vertical="center"/>
      <protection locked="0"/>
    </xf>
    <xf numFmtId="170" fontId="126" fillId="11" borderId="0" xfId="36" applyFont="1" applyFill="1" applyAlignment="1" applyProtection="1">
      <alignment horizontal="right"/>
      <protection locked="0"/>
    </xf>
    <xf numFmtId="166" fontId="125" fillId="11" borderId="0" xfId="29" applyNumberFormat="1" applyFont="1" applyFill="1" applyProtection="1">
      <protection locked="0"/>
    </xf>
    <xf numFmtId="37" fontId="111" fillId="0" borderId="0" xfId="42" applyFont="1" applyAlignment="1">
      <alignment horizontal="center"/>
    </xf>
    <xf numFmtId="37" fontId="76" fillId="0" borderId="0" xfId="42" applyFont="1" applyAlignment="1">
      <alignment horizontal="right"/>
    </xf>
    <xf numFmtId="37" fontId="138" fillId="0" borderId="0" xfId="42" applyFont="1" applyProtection="1">
      <protection locked="0"/>
    </xf>
    <xf numFmtId="14" fontId="76" fillId="0" borderId="165" xfId="42" applyNumberFormat="1" applyFont="1" applyBorder="1" applyProtection="1">
      <protection locked="0"/>
    </xf>
    <xf numFmtId="37" fontId="76" fillId="12" borderId="16" xfId="42" applyFont="1" applyFill="1" applyBorder="1"/>
    <xf numFmtId="37" fontId="111" fillId="12" borderId="16" xfId="42" applyFont="1" applyFill="1" applyBorder="1" applyAlignment="1">
      <alignment horizontal="center"/>
    </xf>
    <xf numFmtId="37" fontId="111" fillId="12" borderId="19" xfId="42" applyFont="1" applyFill="1" applyBorder="1"/>
    <xf numFmtId="37" fontId="111" fillId="12" borderId="19" xfId="42" applyFont="1" applyFill="1" applyBorder="1" applyAlignment="1">
      <alignment horizontal="center"/>
    </xf>
    <xf numFmtId="37" fontId="111" fillId="12" borderId="20" xfId="42" applyFont="1" applyFill="1" applyBorder="1" applyAlignment="1">
      <alignment horizontal="center"/>
    </xf>
    <xf numFmtId="37" fontId="111" fillId="12" borderId="21" xfId="42" applyFont="1" applyFill="1" applyBorder="1" applyAlignment="1">
      <alignment horizontal="center"/>
    </xf>
    <xf numFmtId="37" fontId="139" fillId="0" borderId="22" xfId="42" applyFont="1" applyBorder="1" applyAlignment="1">
      <alignment vertical="center"/>
    </xf>
    <xf numFmtId="37" fontId="76" fillId="13" borderId="22" xfId="42" applyFont="1" applyFill="1" applyBorder="1" applyAlignment="1" applyProtection="1">
      <alignment vertical="center"/>
      <protection locked="0"/>
    </xf>
    <xf numFmtId="0" fontId="76" fillId="13" borderId="22" xfId="42" applyNumberFormat="1" applyFont="1" applyFill="1" applyBorder="1" applyAlignment="1" applyProtection="1">
      <alignment horizontal="left" vertical="center"/>
      <protection locked="0"/>
    </xf>
    <xf numFmtId="37" fontId="76" fillId="13" borderId="22" xfId="42" applyFont="1" applyFill="1" applyBorder="1" applyAlignment="1" applyProtection="1">
      <alignment horizontal="right" vertical="center"/>
      <protection locked="0"/>
    </xf>
    <xf numFmtId="10" fontId="76" fillId="13" borderId="22" xfId="41" applyNumberFormat="1" applyFont="1" applyFill="1" applyBorder="1" applyAlignment="1" applyProtection="1">
      <alignment horizontal="center" vertical="center"/>
      <protection locked="0"/>
    </xf>
    <xf numFmtId="37" fontId="70" fillId="11" borderId="22" xfId="42" applyFont="1" applyFill="1" applyBorder="1" applyAlignment="1">
      <alignment horizontal="center" vertical="center"/>
    </xf>
    <xf numFmtId="37" fontId="70" fillId="11" borderId="22" xfId="42" applyFont="1" applyFill="1" applyBorder="1" applyAlignment="1" applyProtection="1">
      <alignment horizontal="center" vertical="center"/>
      <protection locked="0"/>
    </xf>
    <xf numFmtId="37" fontId="76" fillId="13" borderId="22" xfId="42" applyFont="1" applyFill="1" applyBorder="1" applyAlignment="1" applyProtection="1">
      <alignment horizontal="center" vertical="center"/>
      <protection locked="0"/>
    </xf>
    <xf numFmtId="37" fontId="76" fillId="0" borderId="22" xfId="42" applyFont="1" applyBorder="1" applyAlignment="1">
      <alignment vertical="center"/>
    </xf>
    <xf numFmtId="0" fontId="76" fillId="13" borderId="22" xfId="42" applyNumberFormat="1" applyFont="1" applyFill="1" applyBorder="1" applyAlignment="1" applyProtection="1">
      <alignment vertical="center"/>
      <protection locked="0"/>
    </xf>
    <xf numFmtId="10" fontId="76" fillId="13" borderId="22" xfId="41" applyNumberFormat="1" applyFont="1" applyFill="1" applyBorder="1" applyAlignment="1" applyProtection="1">
      <alignment vertical="center"/>
      <protection locked="0"/>
    </xf>
    <xf numFmtId="37" fontId="76" fillId="13" borderId="16" xfId="42" applyFont="1" applyFill="1" applyBorder="1" applyAlignment="1" applyProtection="1">
      <alignment vertical="center"/>
      <protection locked="0"/>
    </xf>
    <xf numFmtId="37" fontId="76" fillId="0" borderId="22" xfId="42" applyFont="1" applyBorder="1"/>
    <xf numFmtId="37" fontId="76" fillId="0" borderId="16" xfId="42" applyFont="1" applyBorder="1" applyAlignment="1" applyProtection="1">
      <alignment horizontal="center" vertical="center"/>
      <protection locked="0"/>
    </xf>
    <xf numFmtId="37" fontId="111" fillId="0" borderId="22" xfId="42" applyFont="1" applyBorder="1" applyAlignment="1">
      <alignment horizontal="right"/>
    </xf>
    <xf numFmtId="165" fontId="70" fillId="11" borderId="22" xfId="42" applyNumberFormat="1" applyFont="1" applyFill="1" applyBorder="1"/>
    <xf numFmtId="165" fontId="70" fillId="11" borderId="22" xfId="42" applyNumberFormat="1" applyFont="1" applyFill="1" applyBorder="1" applyAlignment="1">
      <alignment horizontal="center"/>
    </xf>
    <xf numFmtId="37" fontId="99" fillId="0" borderId="0" xfId="42" applyFont="1"/>
    <xf numFmtId="37" fontId="124" fillId="0" borderId="0" xfId="42" applyFont="1"/>
    <xf numFmtId="37" fontId="99" fillId="0" borderId="120" xfId="42" applyFont="1" applyBorder="1"/>
    <xf numFmtId="37" fontId="76" fillId="0" borderId="40" xfId="42" applyFont="1" applyBorder="1"/>
    <xf numFmtId="37" fontId="76" fillId="0" borderId="54" xfId="42" applyFont="1" applyBorder="1"/>
    <xf numFmtId="37" fontId="76" fillId="0" borderId="18" xfId="42" applyFont="1" applyBorder="1" applyAlignment="1">
      <alignment horizontal="center"/>
    </xf>
    <xf numFmtId="37" fontId="76" fillId="0" borderId="22" xfId="42" applyFont="1" applyBorder="1" applyAlignment="1">
      <alignment horizontal="center"/>
    </xf>
    <xf numFmtId="14" fontId="76" fillId="13" borderId="18" xfId="42" applyNumberFormat="1" applyFont="1" applyFill="1" applyBorder="1" applyAlignment="1" applyProtection="1">
      <alignment horizontal="center"/>
      <protection locked="0"/>
    </xf>
    <xf numFmtId="37" fontId="76" fillId="13" borderId="22" xfId="42" applyFont="1" applyFill="1" applyBorder="1" applyAlignment="1" applyProtection="1">
      <alignment horizontal="right"/>
      <protection locked="0"/>
    </xf>
    <xf numFmtId="37" fontId="76" fillId="13" borderId="165" xfId="42" applyFont="1" applyFill="1" applyBorder="1" applyProtection="1">
      <protection locked="0"/>
    </xf>
    <xf numFmtId="37" fontId="76" fillId="13" borderId="16" xfId="42" applyFont="1" applyFill="1" applyBorder="1" applyAlignment="1" applyProtection="1">
      <alignment horizontal="right"/>
      <protection locked="0"/>
    </xf>
    <xf numFmtId="166" fontId="76" fillId="0" borderId="0" xfId="46" quotePrefix="1" applyNumberFormat="1" applyFont="1" applyBorder="1" applyProtection="1"/>
    <xf numFmtId="0" fontId="76" fillId="0" borderId="0" xfId="42" applyNumberFormat="1" applyFont="1" applyAlignment="1">
      <alignment horizontal="right"/>
    </xf>
    <xf numFmtId="37" fontId="70" fillId="11" borderId="165" xfId="42" applyFont="1" applyFill="1" applyBorder="1"/>
    <xf numFmtId="170" fontId="76" fillId="0" borderId="0" xfId="35" applyFont="1" applyAlignment="1">
      <alignment horizontal="centerContinuous" vertical="center"/>
    </xf>
    <xf numFmtId="170" fontId="76" fillId="0" borderId="0" xfId="35" applyFont="1">
      <alignment vertical="center"/>
    </xf>
    <xf numFmtId="170" fontId="76" fillId="0" borderId="0" xfId="35" applyFont="1" applyAlignment="1">
      <alignment horizontal="right"/>
    </xf>
    <xf numFmtId="14" fontId="76" fillId="0" borderId="165" xfId="35" applyNumberFormat="1" applyFont="1" applyBorder="1" applyAlignment="1">
      <alignment horizontal="left"/>
    </xf>
    <xf numFmtId="170" fontId="76" fillId="0" borderId="0" xfId="35" applyFont="1" applyAlignment="1">
      <alignment horizontal="left"/>
    </xf>
    <xf numFmtId="14" fontId="76" fillId="0" borderId="0" xfId="35" applyNumberFormat="1" applyFont="1" applyAlignment="1">
      <alignment horizontal="left"/>
    </xf>
    <xf numFmtId="9" fontId="76" fillId="13" borderId="165" xfId="41" applyFont="1" applyFill="1" applyBorder="1" applyAlignment="1" applyProtection="1">
      <alignment horizontal="center" vertical="center"/>
      <protection locked="0"/>
    </xf>
    <xf numFmtId="170" fontId="111" fillId="13" borderId="225" xfId="35" applyFont="1" applyFill="1" applyBorder="1" applyProtection="1">
      <alignment vertical="center"/>
      <protection locked="0"/>
    </xf>
    <xf numFmtId="170" fontId="109" fillId="12" borderId="226" xfId="35" applyFont="1" applyFill="1" applyBorder="1">
      <alignment vertical="center"/>
    </xf>
    <xf numFmtId="9" fontId="109" fillId="12" borderId="165" xfId="41" applyFont="1" applyFill="1" applyBorder="1" applyAlignment="1" applyProtection="1">
      <alignment vertical="center"/>
      <protection locked="0"/>
    </xf>
    <xf numFmtId="170" fontId="109" fillId="0" borderId="231" xfId="35" applyFont="1" applyBorder="1">
      <alignment vertical="center"/>
    </xf>
    <xf numFmtId="9" fontId="76" fillId="0" borderId="0" xfId="42" applyNumberFormat="1" applyFont="1"/>
    <xf numFmtId="170" fontId="109" fillId="0" borderId="232" xfId="35" applyFont="1" applyBorder="1">
      <alignment vertical="center"/>
    </xf>
    <xf numFmtId="170" fontId="131" fillId="13" borderId="233" xfId="35" applyFont="1" applyFill="1" applyBorder="1" applyAlignment="1" applyProtection="1">
      <alignment horizontal="center" vertical="center"/>
      <protection locked="0"/>
    </xf>
    <xf numFmtId="170" fontId="131" fillId="13" borderId="234" xfId="35" applyFont="1" applyFill="1" applyBorder="1" applyAlignment="1" applyProtection="1">
      <alignment horizontal="center" vertical="center"/>
      <protection locked="0"/>
    </xf>
    <xf numFmtId="170" fontId="70" fillId="11" borderId="235" xfId="35" applyFont="1" applyFill="1" applyBorder="1" applyAlignment="1">
      <alignment horizontal="center" vertical="center"/>
    </xf>
    <xf numFmtId="170" fontId="109" fillId="0" borderId="236" xfId="35" quotePrefix="1" applyFont="1" applyBorder="1" applyAlignment="1">
      <alignment horizontal="left" vertical="center"/>
    </xf>
    <xf numFmtId="165" fontId="76" fillId="13" borderId="237" xfId="35" applyNumberFormat="1" applyFont="1" applyFill="1" applyBorder="1" applyAlignment="1" applyProtection="1">
      <alignment horizontal="right" vertical="center"/>
      <protection locked="0"/>
    </xf>
    <xf numFmtId="165" fontId="109" fillId="13" borderId="237" xfId="35" applyNumberFormat="1" applyFont="1" applyFill="1" applyBorder="1" applyAlignment="1" applyProtection="1">
      <alignment horizontal="right" vertical="center"/>
      <protection locked="0"/>
    </xf>
    <xf numFmtId="165" fontId="70" fillId="11" borderId="238" xfId="35" applyNumberFormat="1" applyFont="1" applyFill="1" applyBorder="1" applyAlignment="1">
      <alignment horizontal="right" vertical="center"/>
    </xf>
    <xf numFmtId="170" fontId="109" fillId="0" borderId="239" xfId="35" applyFont="1" applyBorder="1">
      <alignment vertical="center"/>
    </xf>
    <xf numFmtId="165" fontId="76" fillId="13" borderId="40" xfId="35" applyNumberFormat="1" applyFont="1" applyFill="1" applyBorder="1" applyAlignment="1" applyProtection="1">
      <alignment horizontal="right" vertical="center"/>
      <protection locked="0"/>
    </xf>
    <xf numFmtId="165" fontId="109" fillId="13" borderId="40" xfId="35" applyNumberFormat="1" applyFont="1" applyFill="1" applyBorder="1" applyAlignment="1" applyProtection="1">
      <alignment horizontal="right" vertical="center"/>
      <protection locked="0"/>
    </xf>
    <xf numFmtId="165" fontId="70" fillId="11" borderId="240" xfId="35" applyNumberFormat="1" applyFont="1" applyFill="1" applyBorder="1" applyAlignment="1">
      <alignment horizontal="right" vertical="center"/>
    </xf>
    <xf numFmtId="170" fontId="109" fillId="0" borderId="241" xfId="35" applyFont="1" applyBorder="1">
      <alignment vertical="center"/>
    </xf>
    <xf numFmtId="165" fontId="109" fillId="17" borderId="240" xfId="35" applyNumberFormat="1" applyFont="1" applyFill="1" applyBorder="1" applyAlignment="1">
      <alignment horizontal="right" vertical="center"/>
    </xf>
    <xf numFmtId="170" fontId="76" fillId="0" borderId="242" xfId="35" applyFont="1" applyBorder="1">
      <alignment vertical="center"/>
    </xf>
    <xf numFmtId="165" fontId="76" fillId="13" borderId="17" xfId="35" applyNumberFormat="1" applyFont="1" applyFill="1" applyBorder="1" applyAlignment="1" applyProtection="1">
      <alignment horizontal="right" vertical="center"/>
      <protection locked="0"/>
    </xf>
    <xf numFmtId="165" fontId="109" fillId="13" borderId="17" xfId="35" applyNumberFormat="1" applyFont="1" applyFill="1" applyBorder="1" applyAlignment="1" applyProtection="1">
      <alignment horizontal="right" vertical="center"/>
      <protection locked="0"/>
    </xf>
    <xf numFmtId="170" fontId="109" fillId="0" borderId="243" xfId="35" applyFont="1" applyBorder="1">
      <alignment vertical="center"/>
    </xf>
    <xf numFmtId="165" fontId="70" fillId="11" borderId="20" xfId="35" applyNumberFormat="1" applyFont="1" applyFill="1" applyBorder="1" applyAlignment="1">
      <alignment horizontal="right" vertical="center"/>
    </xf>
    <xf numFmtId="165" fontId="70" fillId="11" borderId="233" xfId="35" applyNumberFormat="1" applyFont="1" applyFill="1" applyBorder="1" applyAlignment="1">
      <alignment horizontal="right" vertical="center"/>
    </xf>
    <xf numFmtId="165" fontId="70" fillId="11" borderId="235" xfId="35" applyNumberFormat="1" applyFont="1" applyFill="1" applyBorder="1" applyAlignment="1">
      <alignment horizontal="right" vertical="center"/>
    </xf>
    <xf numFmtId="170" fontId="109" fillId="0" borderId="0" xfId="35" applyFont="1">
      <alignment vertical="center"/>
    </xf>
    <xf numFmtId="2" fontId="76" fillId="0" borderId="0" xfId="42" applyNumberFormat="1" applyFont="1"/>
    <xf numFmtId="37" fontId="76" fillId="0" borderId="0" xfId="42" applyFont="1" applyAlignment="1">
      <alignment horizontal="center"/>
    </xf>
    <xf numFmtId="170" fontId="109" fillId="0" borderId="184" xfId="35" applyFont="1" applyBorder="1" applyAlignment="1">
      <alignment horizontal="left" vertical="center"/>
    </xf>
    <xf numFmtId="2" fontId="76" fillId="0" borderId="184" xfId="42" applyNumberFormat="1" applyFont="1" applyBorder="1" applyAlignment="1">
      <alignment horizontal="right"/>
    </xf>
    <xf numFmtId="10" fontId="76" fillId="0" borderId="184" xfId="42" applyNumberFormat="1" applyFont="1" applyBorder="1" applyAlignment="1">
      <alignment horizontal="right"/>
    </xf>
    <xf numFmtId="37" fontId="76" fillId="0" borderId="184" xfId="42" applyFont="1" applyBorder="1" applyAlignment="1">
      <alignment horizontal="right"/>
    </xf>
    <xf numFmtId="170" fontId="109" fillId="0" borderId="0" xfId="35" applyFont="1" applyAlignment="1">
      <alignment horizontal="left" vertical="center"/>
    </xf>
    <xf numFmtId="2" fontId="76" fillId="0" borderId="0" xfId="42" applyNumberFormat="1" applyFont="1" applyAlignment="1">
      <alignment horizontal="right"/>
    </xf>
    <xf numFmtId="10" fontId="76" fillId="0" borderId="0" xfId="42" applyNumberFormat="1" applyFont="1" applyAlignment="1">
      <alignment horizontal="right"/>
    </xf>
    <xf numFmtId="2" fontId="76" fillId="0" borderId="244" xfId="42" applyNumberFormat="1" applyFont="1" applyBorder="1" applyAlignment="1">
      <alignment horizontal="right"/>
    </xf>
    <xf numFmtId="10" fontId="76" fillId="0" borderId="244" xfId="42" applyNumberFormat="1" applyFont="1" applyBorder="1" applyAlignment="1">
      <alignment horizontal="right"/>
    </xf>
    <xf numFmtId="37" fontId="76" fillId="0" borderId="244" xfId="42" applyFont="1" applyBorder="1" applyAlignment="1">
      <alignment horizontal="right"/>
    </xf>
    <xf numFmtId="170" fontId="111" fillId="13" borderId="236" xfId="35" applyFont="1" applyFill="1" applyBorder="1" applyProtection="1">
      <alignment vertical="center"/>
      <protection locked="0"/>
    </xf>
    <xf numFmtId="170" fontId="70" fillId="11" borderId="245" xfId="35" applyFont="1" applyFill="1" applyBorder="1" applyAlignment="1">
      <alignment horizontal="center" vertical="center"/>
    </xf>
    <xf numFmtId="37" fontId="76" fillId="0" borderId="0" xfId="42" applyFont="1" applyAlignment="1">
      <alignment vertical="justify" wrapText="1"/>
    </xf>
    <xf numFmtId="170" fontId="76" fillId="0" borderId="0" xfId="35" applyFont="1" applyAlignment="1">
      <alignment vertical="justify" wrapText="1"/>
    </xf>
    <xf numFmtId="170" fontId="109" fillId="0" borderId="0" xfId="35" applyFont="1" applyAlignment="1">
      <alignment horizontal="right" vertical="center"/>
    </xf>
    <xf numFmtId="170" fontId="76" fillId="0" borderId="0" xfId="35" applyFont="1" applyAlignment="1">
      <alignment horizontal="centerContinuous" vertical="justify" wrapText="1"/>
    </xf>
    <xf numFmtId="170" fontId="111" fillId="13" borderId="225" xfId="35" applyFont="1" applyFill="1" applyBorder="1">
      <alignment vertical="center"/>
    </xf>
    <xf numFmtId="170" fontId="103" fillId="12" borderId="237" xfId="35" applyFont="1" applyFill="1" applyBorder="1" applyAlignment="1">
      <alignment horizontal="centerContinuous" vertical="center"/>
    </xf>
    <xf numFmtId="170" fontId="109" fillId="12" borderId="1" xfId="35" applyFont="1" applyFill="1" applyBorder="1" applyAlignment="1">
      <alignment horizontal="centerContinuous" vertical="center"/>
    </xf>
    <xf numFmtId="170" fontId="109" fillId="12" borderId="246" xfId="35" applyFont="1" applyFill="1" applyBorder="1" applyAlignment="1">
      <alignment horizontal="centerContinuous" vertical="center"/>
    </xf>
    <xf numFmtId="170" fontId="143" fillId="11" borderId="233" xfId="35" applyFont="1" applyFill="1" applyBorder="1" applyAlignment="1" applyProtection="1">
      <alignment horizontal="center" vertical="center"/>
      <protection locked="0"/>
    </xf>
    <xf numFmtId="170" fontId="143" fillId="11" borderId="247" xfId="35" applyFont="1" applyFill="1" applyBorder="1" applyAlignment="1" applyProtection="1">
      <alignment horizontal="center" vertical="center"/>
      <protection locked="0"/>
    </xf>
    <xf numFmtId="165" fontId="70" fillId="11" borderId="237" xfId="35" applyNumberFormat="1" applyFont="1" applyFill="1" applyBorder="1" applyAlignment="1">
      <alignment horizontal="right" vertical="center"/>
    </xf>
    <xf numFmtId="165" fontId="70" fillId="11" borderId="32" xfId="35" applyNumberFormat="1" applyFont="1" applyFill="1" applyBorder="1" applyAlignment="1">
      <alignment horizontal="right" vertical="center"/>
    </xf>
    <xf numFmtId="165" fontId="70" fillId="11" borderId="40" xfId="35" applyNumberFormat="1" applyFont="1" applyFill="1" applyBorder="1" applyAlignment="1">
      <alignment horizontal="right" vertical="center"/>
    </xf>
    <xf numFmtId="165" fontId="76" fillId="17" borderId="40" xfId="35" applyNumberFormat="1" applyFont="1" applyFill="1" applyBorder="1" applyAlignment="1">
      <alignment horizontal="right" vertical="center"/>
    </xf>
    <xf numFmtId="165" fontId="109" fillId="17" borderId="40" xfId="35" applyNumberFormat="1" applyFont="1" applyFill="1" applyBorder="1" applyAlignment="1">
      <alignment horizontal="right" vertical="center"/>
    </xf>
    <xf numFmtId="165" fontId="76" fillId="17" borderId="17" xfId="35" applyNumberFormat="1" applyFont="1" applyFill="1" applyBorder="1" applyAlignment="1">
      <alignment horizontal="right" vertical="center"/>
    </xf>
    <xf numFmtId="165" fontId="109" fillId="17" borderId="17" xfId="35" applyNumberFormat="1" applyFont="1" applyFill="1" applyBorder="1" applyAlignment="1">
      <alignment horizontal="right" vertical="center"/>
    </xf>
    <xf numFmtId="165" fontId="109" fillId="17" borderId="20" xfId="35" applyNumberFormat="1" applyFont="1" applyFill="1" applyBorder="1" applyAlignment="1">
      <alignment horizontal="right" vertical="center"/>
    </xf>
    <xf numFmtId="170" fontId="109" fillId="0" borderId="16" xfId="35" applyFont="1" applyBorder="1">
      <alignment vertical="center"/>
    </xf>
    <xf numFmtId="170" fontId="109" fillId="0" borderId="248" xfId="35" applyFont="1" applyBorder="1" applyAlignment="1">
      <alignment horizontal="center" vertical="center"/>
    </xf>
    <xf numFmtId="170" fontId="142" fillId="0" borderId="0" xfId="35" quotePrefix="1" applyFont="1" applyAlignment="1">
      <alignment vertical="top"/>
    </xf>
    <xf numFmtId="10" fontId="76" fillId="0" borderId="0" xfId="41" applyNumberFormat="1" applyFont="1" applyFill="1" applyBorder="1" applyAlignment="1" applyProtection="1">
      <alignment horizontal="center"/>
    </xf>
    <xf numFmtId="170" fontId="103" fillId="0" borderId="0" xfId="35" applyFont="1">
      <alignment vertical="center"/>
    </xf>
    <xf numFmtId="170" fontId="109" fillId="0" borderId="0" xfId="35" applyFont="1" applyAlignment="1">
      <alignment horizontal="center" vertical="center"/>
    </xf>
    <xf numFmtId="170" fontId="111" fillId="0" borderId="0" xfId="35" applyFont="1">
      <alignment vertical="center"/>
    </xf>
    <xf numFmtId="165" fontId="109" fillId="0" borderId="0" xfId="35" applyNumberFormat="1" applyFont="1" applyAlignment="1">
      <alignment horizontal="right" vertical="center"/>
    </xf>
    <xf numFmtId="170" fontId="76" fillId="0" borderId="0" xfId="35" applyFont="1" applyAlignment="1">
      <alignment horizontal="right" vertical="center"/>
    </xf>
    <xf numFmtId="37" fontId="76" fillId="0" borderId="0" xfId="42" applyFont="1" applyAlignment="1">
      <alignment horizontal="center" vertical="center"/>
    </xf>
    <xf numFmtId="3" fontId="76" fillId="0" borderId="0" xfId="42" applyNumberFormat="1" applyFont="1" applyAlignment="1">
      <alignment horizontal="right"/>
    </xf>
    <xf numFmtId="37" fontId="76" fillId="0" borderId="0" xfId="42" applyFont="1" applyAlignment="1">
      <alignment horizontal="right" vertical="center"/>
    </xf>
    <xf numFmtId="165" fontId="70" fillId="11" borderId="165" xfId="35" applyNumberFormat="1" applyFont="1" applyFill="1" applyBorder="1" applyAlignment="1">
      <alignment horizontal="left" vertical="center"/>
    </xf>
    <xf numFmtId="3" fontId="76" fillId="12" borderId="132" xfId="42" applyNumberFormat="1" applyFont="1" applyFill="1" applyBorder="1" applyAlignment="1">
      <alignment horizontal="center" vertical="center"/>
    </xf>
    <xf numFmtId="3" fontId="76" fillId="12" borderId="168" xfId="42" applyNumberFormat="1" applyFont="1" applyFill="1" applyBorder="1" applyAlignment="1">
      <alignment horizontal="center" vertical="center"/>
    </xf>
    <xf numFmtId="37" fontId="76" fillId="12" borderId="55" xfId="42" applyFont="1" applyFill="1" applyBorder="1" applyAlignment="1">
      <alignment vertical="center"/>
    </xf>
    <xf numFmtId="37" fontId="76" fillId="12" borderId="57" xfId="42" applyFont="1" applyFill="1" applyBorder="1" applyAlignment="1">
      <alignment vertical="center"/>
    </xf>
    <xf numFmtId="37" fontId="76" fillId="12" borderId="56" xfId="42" applyFont="1" applyFill="1" applyBorder="1" applyAlignment="1">
      <alignment vertical="center"/>
    </xf>
    <xf numFmtId="3" fontId="76" fillId="12" borderId="146" xfId="42" applyNumberFormat="1" applyFont="1" applyFill="1" applyBorder="1" applyAlignment="1">
      <alignment vertical="center"/>
    </xf>
    <xf numFmtId="3" fontId="76" fillId="12" borderId="182" xfId="42" applyNumberFormat="1" applyFont="1" applyFill="1" applyBorder="1" applyAlignment="1">
      <alignment vertical="center"/>
    </xf>
    <xf numFmtId="37" fontId="76" fillId="0" borderId="174" xfId="42" applyFont="1" applyBorder="1" applyAlignment="1">
      <alignment vertical="center"/>
    </xf>
    <xf numFmtId="37" fontId="76" fillId="0" borderId="40" xfId="42" applyFont="1" applyBorder="1" applyAlignment="1">
      <alignment vertical="center"/>
    </xf>
    <xf numFmtId="37" fontId="76" fillId="0" borderId="23" xfId="42" applyFont="1" applyBorder="1" applyAlignment="1">
      <alignment vertical="center"/>
    </xf>
    <xf numFmtId="37" fontId="76" fillId="0" borderId="18" xfId="42" applyFont="1" applyBorder="1" applyAlignment="1">
      <alignment vertical="center"/>
    </xf>
    <xf numFmtId="165" fontId="70" fillId="11" borderId="15" xfId="35" applyNumberFormat="1" applyFont="1" applyFill="1" applyBorder="1" applyAlignment="1">
      <alignment horizontal="right" vertical="center"/>
    </xf>
    <xf numFmtId="3" fontId="70" fillId="11" borderId="172" xfId="42" applyNumberFormat="1" applyFont="1" applyFill="1" applyBorder="1" applyAlignment="1">
      <alignment vertical="center"/>
    </xf>
    <xf numFmtId="165" fontId="76" fillId="13" borderId="40" xfId="42" applyNumberFormat="1" applyFont="1" applyFill="1" applyBorder="1" applyAlignment="1" applyProtection="1">
      <alignment vertical="center"/>
      <protection locked="0"/>
    </xf>
    <xf numFmtId="49" fontId="76" fillId="0" borderId="23" xfId="42" applyNumberFormat="1" applyFont="1" applyBorder="1" applyAlignment="1">
      <alignment vertical="center"/>
    </xf>
    <xf numFmtId="171" fontId="70" fillId="11" borderId="40" xfId="45" applyNumberFormat="1" applyFont="1" applyFill="1" applyBorder="1" applyAlignment="1" applyProtection="1">
      <alignment vertical="center"/>
    </xf>
    <xf numFmtId="9" fontId="76" fillId="0" borderId="23" xfId="41" applyFont="1" applyFill="1" applyBorder="1" applyAlignment="1" applyProtection="1">
      <alignment horizontal="right" vertical="center"/>
    </xf>
    <xf numFmtId="9" fontId="76" fillId="13" borderId="23" xfId="42" applyNumberFormat="1" applyFont="1" applyFill="1" applyBorder="1" applyAlignment="1" applyProtection="1">
      <alignment vertical="center"/>
      <protection locked="0"/>
    </xf>
    <xf numFmtId="165" fontId="70" fillId="11" borderId="40" xfId="42" applyNumberFormat="1" applyFont="1" applyFill="1" applyBorder="1" applyAlignment="1">
      <alignment vertical="center"/>
    </xf>
    <xf numFmtId="37" fontId="144" fillId="0" borderId="132" xfId="42" applyFont="1" applyBorder="1" applyAlignment="1">
      <alignment vertical="center"/>
    </xf>
    <xf numFmtId="37" fontId="144" fillId="0" borderId="167" xfId="42" applyFont="1" applyBorder="1" applyAlignment="1">
      <alignment vertical="center"/>
    </xf>
    <xf numFmtId="37" fontId="144" fillId="0" borderId="133" xfId="42" applyFont="1" applyBorder="1" applyAlignment="1">
      <alignment vertical="center"/>
    </xf>
    <xf numFmtId="165" fontId="145" fillId="11" borderId="167" xfId="42" applyNumberFormat="1" applyFont="1" applyFill="1" applyBorder="1" applyAlignment="1">
      <alignment vertical="center"/>
    </xf>
    <xf numFmtId="3" fontId="145" fillId="11" borderId="168" xfId="42" applyNumberFormat="1" applyFont="1" applyFill="1" applyBorder="1" applyAlignment="1">
      <alignment vertical="center"/>
    </xf>
    <xf numFmtId="37" fontId="76" fillId="12" borderId="136" xfId="42" applyFont="1" applyFill="1" applyBorder="1" applyAlignment="1">
      <alignment vertical="center"/>
    </xf>
    <xf numFmtId="37" fontId="76" fillId="12" borderId="32" xfId="42" applyFont="1" applyFill="1" applyBorder="1" applyAlignment="1">
      <alignment vertical="center"/>
    </xf>
    <xf numFmtId="37" fontId="111" fillId="12" borderId="0" xfId="42" applyFont="1" applyFill="1" applyAlignment="1">
      <alignment vertical="center"/>
    </xf>
    <xf numFmtId="37" fontId="76" fillId="12" borderId="0" xfId="42" applyFont="1" applyFill="1" applyAlignment="1">
      <alignment vertical="center"/>
    </xf>
    <xf numFmtId="3" fontId="76" fillId="12" borderId="32" xfId="42" applyNumberFormat="1" applyFont="1" applyFill="1" applyBorder="1" applyAlignment="1">
      <alignment vertical="center"/>
    </xf>
    <xf numFmtId="3" fontId="76" fillId="12" borderId="171" xfId="42" applyNumberFormat="1" applyFont="1" applyFill="1" applyBorder="1" applyAlignment="1">
      <alignment vertical="center"/>
    </xf>
    <xf numFmtId="37" fontId="111" fillId="0" borderId="23" xfId="42" applyFont="1" applyBorder="1" applyAlignment="1">
      <alignment vertical="center"/>
    </xf>
    <xf numFmtId="3" fontId="76" fillId="13" borderId="40" xfId="42" applyNumberFormat="1" applyFont="1" applyFill="1" applyBorder="1" applyAlignment="1" applyProtection="1">
      <alignment vertical="center"/>
      <protection locked="0"/>
    </xf>
    <xf numFmtId="10" fontId="76" fillId="13" borderId="23" xfId="42" applyNumberFormat="1" applyFont="1" applyFill="1" applyBorder="1" applyAlignment="1" applyProtection="1">
      <alignment vertical="center"/>
      <protection locked="0"/>
    </xf>
    <xf numFmtId="10" fontId="76" fillId="0" borderId="23" xfId="42" applyNumberFormat="1" applyFont="1" applyBorder="1" applyAlignment="1">
      <alignment vertical="center"/>
    </xf>
    <xf numFmtId="37" fontId="146" fillId="0" borderId="23" xfId="42" applyFont="1" applyBorder="1" applyAlignment="1">
      <alignment horizontal="left" vertical="center"/>
    </xf>
    <xf numFmtId="37" fontId="76" fillId="0" borderId="136" xfId="42" applyFont="1" applyBorder="1" applyAlignment="1">
      <alignment vertical="center"/>
    </xf>
    <xf numFmtId="37" fontId="76" fillId="0" borderId="32" xfId="42" applyFont="1" applyBorder="1" applyAlignment="1">
      <alignment vertical="center"/>
    </xf>
    <xf numFmtId="165" fontId="76" fillId="13" borderId="32" xfId="42" applyNumberFormat="1" applyFont="1" applyFill="1" applyBorder="1" applyAlignment="1" applyProtection="1">
      <alignment vertical="center"/>
      <protection locked="0"/>
    </xf>
    <xf numFmtId="37" fontId="76" fillId="0" borderId="150" xfId="42" applyFont="1" applyBorder="1" applyAlignment="1">
      <alignment vertical="center"/>
    </xf>
    <xf numFmtId="3" fontId="76" fillId="0" borderId="40" xfId="42" applyNumberFormat="1" applyFont="1" applyBorder="1" applyAlignment="1">
      <alignment vertical="center"/>
    </xf>
    <xf numFmtId="3" fontId="76" fillId="0" borderId="172" xfId="42" applyNumberFormat="1" applyFont="1" applyBorder="1" applyAlignment="1">
      <alignment vertical="center"/>
    </xf>
    <xf numFmtId="37" fontId="111" fillId="0" borderId="174" xfId="42" applyFont="1" applyBorder="1" applyAlignment="1">
      <alignment vertical="center"/>
    </xf>
    <xf numFmtId="37" fontId="111" fillId="0" borderId="40" xfId="42" applyFont="1" applyBorder="1" applyAlignment="1">
      <alignment vertical="center"/>
    </xf>
    <xf numFmtId="37" fontId="111" fillId="0" borderId="152" xfId="42" applyFont="1" applyBorder="1" applyAlignment="1">
      <alignment vertical="center" wrapText="1"/>
    </xf>
    <xf numFmtId="37" fontId="111" fillId="0" borderId="126" xfId="42" applyFont="1" applyBorder="1" applyAlignment="1">
      <alignment vertical="center" wrapText="1"/>
    </xf>
    <xf numFmtId="165" fontId="70" fillId="11" borderId="94" xfId="42" applyNumberFormat="1" applyFont="1" applyFill="1" applyBorder="1" applyAlignment="1">
      <alignment vertical="center" wrapText="1"/>
    </xf>
    <xf numFmtId="3" fontId="70" fillId="11" borderId="155" xfId="42" applyNumberFormat="1" applyFont="1" applyFill="1" applyBorder="1" applyAlignment="1">
      <alignment vertical="center" wrapText="1"/>
    </xf>
    <xf numFmtId="3" fontId="76" fillId="0" borderId="0" xfId="42" applyNumberFormat="1" applyFont="1" applyAlignment="1">
      <alignment vertical="center"/>
    </xf>
    <xf numFmtId="37" fontId="111" fillId="0" borderId="0" xfId="42" applyFont="1"/>
    <xf numFmtId="37" fontId="115" fillId="0" borderId="0" xfId="42" applyFont="1" applyAlignment="1">
      <alignment horizontal="left" vertical="center"/>
    </xf>
    <xf numFmtId="37" fontId="76" fillId="0" borderId="0" xfId="42" applyFont="1" applyAlignment="1">
      <alignment wrapText="1"/>
    </xf>
    <xf numFmtId="3" fontId="76" fillId="0" borderId="0" xfId="42" applyNumberFormat="1" applyFont="1"/>
    <xf numFmtId="37" fontId="76" fillId="0" borderId="0" xfId="42" applyFont="1" applyAlignment="1">
      <alignment horizontal="left" vertical="center"/>
    </xf>
    <xf numFmtId="3" fontId="76" fillId="0" borderId="0" xfId="42" applyNumberFormat="1" applyFont="1" applyAlignment="1">
      <alignment horizontal="left" vertical="center"/>
    </xf>
    <xf numFmtId="3" fontId="111" fillId="0" borderId="0" xfId="42" applyNumberFormat="1" applyFont="1" applyAlignment="1">
      <alignment wrapText="1"/>
    </xf>
    <xf numFmtId="14" fontId="76" fillId="0" borderId="92" xfId="42" applyNumberFormat="1" applyFont="1" applyBorder="1"/>
    <xf numFmtId="165" fontId="76" fillId="13" borderId="165" xfId="35" applyNumberFormat="1" applyFont="1" applyFill="1" applyBorder="1" applyAlignment="1" applyProtection="1">
      <alignment horizontal="left" vertical="center"/>
      <protection locked="0"/>
    </xf>
    <xf numFmtId="3" fontId="76" fillId="12" borderId="143" xfId="42" applyNumberFormat="1" applyFont="1" applyFill="1" applyBorder="1" applyAlignment="1">
      <alignment horizontal="center" vertical="center"/>
    </xf>
    <xf numFmtId="165" fontId="76" fillId="13" borderId="15" xfId="35" applyNumberFormat="1" applyFont="1" applyFill="1" applyBorder="1" applyAlignment="1" applyProtection="1">
      <alignment horizontal="right" vertical="center"/>
      <protection locked="0"/>
    </xf>
    <xf numFmtId="4" fontId="114" fillId="0" borderId="0" xfId="39" applyNumberFormat="1" applyFont="1"/>
    <xf numFmtId="4" fontId="128" fillId="0" borderId="0" xfId="39" applyNumberFormat="1" applyFont="1"/>
    <xf numFmtId="4" fontId="128" fillId="0" borderId="0" xfId="39" applyNumberFormat="1" applyFont="1" applyAlignment="1">
      <alignment horizontal="right"/>
    </xf>
    <xf numFmtId="10" fontId="126" fillId="11" borderId="165" xfId="39" applyNumberFormat="1" applyFont="1" applyFill="1" applyBorder="1" applyProtection="1">
      <protection locked="0"/>
    </xf>
    <xf numFmtId="9" fontId="128" fillId="0" borderId="165" xfId="41" applyFont="1" applyFill="1" applyBorder="1" applyProtection="1"/>
    <xf numFmtId="9" fontId="128" fillId="0" borderId="164" xfId="41" applyFont="1" applyFill="1" applyBorder="1" applyProtection="1"/>
    <xf numFmtId="14" fontId="128" fillId="0" borderId="165" xfId="39" applyNumberFormat="1" applyFont="1" applyBorder="1" applyProtection="1">
      <protection locked="0"/>
    </xf>
    <xf numFmtId="4" fontId="128" fillId="0" borderId="23" xfId="39" applyNumberFormat="1" applyFont="1" applyBorder="1"/>
    <xf numFmtId="3" fontId="128" fillId="0" borderId="0" xfId="39" applyNumberFormat="1" applyFont="1"/>
    <xf numFmtId="3" fontId="128" fillId="0" borderId="0" xfId="39" applyNumberFormat="1" applyFont="1" applyAlignment="1">
      <alignment horizontal="center" wrapText="1"/>
    </xf>
    <xf numFmtId="4" fontId="113" fillId="0" borderId="0" xfId="39" applyNumberFormat="1" applyFont="1" applyAlignment="1">
      <alignment horizontal="center"/>
    </xf>
    <xf numFmtId="3" fontId="126" fillId="11" borderId="0" xfId="39" applyNumberFormat="1" applyFont="1" applyFill="1"/>
    <xf numFmtId="4" fontId="113" fillId="0" borderId="0" xfId="39" applyNumberFormat="1" applyFont="1"/>
    <xf numFmtId="3" fontId="147" fillId="11" borderId="0" xfId="39" applyNumberFormat="1" applyFont="1" applyFill="1"/>
    <xf numFmtId="3" fontId="113" fillId="0" borderId="0" xfId="39" applyNumberFormat="1" applyFont="1"/>
    <xf numFmtId="3" fontId="126" fillId="11" borderId="0" xfId="39" applyNumberFormat="1" applyFont="1" applyFill="1" applyProtection="1">
      <protection locked="0"/>
    </xf>
    <xf numFmtId="3" fontId="114" fillId="0" borderId="0" xfId="39" applyNumberFormat="1" applyFont="1"/>
    <xf numFmtId="4" fontId="125" fillId="11" borderId="0" xfId="39" applyNumberFormat="1" applyFont="1" applyFill="1"/>
    <xf numFmtId="182" fontId="125" fillId="11" borderId="0" xfId="39" applyNumberFormat="1" applyFont="1" applyFill="1"/>
    <xf numFmtId="171" fontId="125" fillId="11" borderId="0" xfId="28" applyNumberFormat="1" applyFont="1" applyFill="1" applyProtection="1"/>
    <xf numFmtId="4" fontId="128" fillId="0" borderId="1" xfId="39" applyNumberFormat="1" applyFont="1" applyBorder="1"/>
    <xf numFmtId="0" fontId="128" fillId="0" borderId="0" xfId="39" applyFont="1"/>
    <xf numFmtId="37" fontId="111" fillId="0" borderId="0" xfId="42" applyFont="1" applyAlignment="1">
      <alignment horizontal="centerContinuous"/>
    </xf>
    <xf numFmtId="37" fontId="76" fillId="0" borderId="136" xfId="42" applyFont="1" applyBorder="1" applyAlignment="1">
      <alignment horizontal="center"/>
    </xf>
    <xf numFmtId="37" fontId="76" fillId="0" borderId="20" xfId="42" applyFont="1" applyBorder="1"/>
    <xf numFmtId="37" fontId="76" fillId="0" borderId="21" xfId="42" applyFont="1" applyBorder="1"/>
    <xf numFmtId="14" fontId="76" fillId="13" borderId="165" xfId="42" applyNumberFormat="1" applyFont="1" applyFill="1" applyBorder="1" applyAlignment="1" applyProtection="1">
      <alignment horizontal="centerContinuous"/>
      <protection locked="0"/>
    </xf>
    <xf numFmtId="37" fontId="76" fillId="12" borderId="17" xfId="42" applyFont="1" applyFill="1" applyBorder="1" applyAlignment="1">
      <alignment horizontal="centerContinuous" vertical="justify"/>
    </xf>
    <xf numFmtId="37" fontId="76" fillId="12" borderId="18" xfId="42" applyFont="1" applyFill="1" applyBorder="1" applyAlignment="1">
      <alignment horizontal="centerContinuous" vertical="center"/>
    </xf>
    <xf numFmtId="37" fontId="76" fillId="12" borderId="22" xfId="42" applyFont="1" applyFill="1" applyBorder="1" applyAlignment="1">
      <alignment horizontal="center" vertical="center" wrapText="1"/>
    </xf>
    <xf numFmtId="37" fontId="135" fillId="12" borderId="22" xfId="42" applyFont="1" applyFill="1" applyBorder="1" applyAlignment="1">
      <alignment horizontal="center" vertical="center" wrapText="1"/>
    </xf>
    <xf numFmtId="170" fontId="148" fillId="12" borderId="22" xfId="36" applyFont="1" applyFill="1" applyBorder="1" applyAlignment="1" applyProtection="1">
      <alignment horizontal="center" vertical="center" wrapText="1"/>
      <protection locked="0"/>
    </xf>
    <xf numFmtId="37" fontId="111" fillId="0" borderId="22" xfId="42" applyFont="1" applyBorder="1" applyAlignment="1">
      <alignment vertical="center"/>
    </xf>
    <xf numFmtId="165" fontId="70" fillId="11" borderId="22" xfId="42" applyNumberFormat="1" applyFont="1" applyFill="1" applyBorder="1" applyAlignment="1">
      <alignment horizontal="right" vertical="center"/>
    </xf>
    <xf numFmtId="37" fontId="76" fillId="0" borderId="16" xfId="42" applyFont="1" applyBorder="1"/>
    <xf numFmtId="37" fontId="111" fillId="0" borderId="18" xfId="42" applyFont="1" applyBorder="1" applyAlignment="1">
      <alignment vertical="center"/>
    </xf>
    <xf numFmtId="37" fontId="76" fillId="0" borderId="249" xfId="42" applyFont="1" applyBorder="1" applyProtection="1">
      <protection locked="0"/>
    </xf>
    <xf numFmtId="37" fontId="76" fillId="0" borderId="249" xfId="42" applyFont="1" applyBorder="1"/>
    <xf numFmtId="37" fontId="76" fillId="0" borderId="93" xfId="42" applyFont="1" applyBorder="1"/>
    <xf numFmtId="37" fontId="76" fillId="0" borderId="19" xfId="42" applyFont="1" applyBorder="1"/>
    <xf numFmtId="37" fontId="115" fillId="0" borderId="22" xfId="42" applyFont="1" applyBorder="1" applyAlignment="1">
      <alignment horizontal="right" vertical="center"/>
    </xf>
    <xf numFmtId="171" fontId="70" fillId="11" borderId="250" xfId="28" applyNumberFormat="1" applyFont="1" applyFill="1" applyBorder="1"/>
    <xf numFmtId="171" fontId="70" fillId="11" borderId="247" xfId="28" applyNumberFormat="1" applyFont="1" applyFill="1" applyBorder="1"/>
    <xf numFmtId="37" fontId="111" fillId="0" borderId="19" xfId="42" applyFont="1" applyBorder="1" applyAlignment="1">
      <alignment vertical="center"/>
    </xf>
    <xf numFmtId="37" fontId="115" fillId="0" borderId="0" xfId="42" applyFont="1" applyAlignment="1">
      <alignment horizontal="right" vertical="center"/>
    </xf>
    <xf numFmtId="165" fontId="70" fillId="11" borderId="19" xfId="42" applyNumberFormat="1" applyFont="1" applyFill="1" applyBorder="1" applyAlignment="1">
      <alignment horizontal="right" vertical="center"/>
    </xf>
    <xf numFmtId="37" fontId="76" fillId="0" borderId="22" xfId="42" quotePrefix="1" applyFont="1" applyBorder="1" applyAlignment="1">
      <alignment vertical="center"/>
    </xf>
    <xf numFmtId="37" fontId="76" fillId="0" borderId="22" xfId="42" applyFont="1" applyBorder="1" applyProtection="1">
      <protection locked="0"/>
    </xf>
    <xf numFmtId="37" fontId="76" fillId="16" borderId="22" xfId="42" applyFont="1" applyFill="1" applyBorder="1" applyAlignment="1" applyProtection="1">
      <alignment horizontal="right" vertical="center"/>
      <protection locked="0"/>
    </xf>
    <xf numFmtId="37" fontId="76" fillId="0" borderId="19" xfId="42" applyFont="1" applyBorder="1" applyProtection="1">
      <protection locked="0"/>
    </xf>
    <xf numFmtId="37" fontId="76" fillId="0" borderId="22" xfId="42" applyFont="1" applyBorder="1" applyAlignment="1" applyProtection="1">
      <alignment vertical="center"/>
      <protection locked="0"/>
    </xf>
    <xf numFmtId="0" fontId="123" fillId="13" borderId="22" xfId="42" applyNumberFormat="1" applyFont="1" applyFill="1" applyBorder="1" applyAlignment="1" applyProtection="1">
      <alignment vertical="center"/>
      <protection locked="0"/>
    </xf>
    <xf numFmtId="0" fontId="99" fillId="13" borderId="22" xfId="42" applyNumberFormat="1" applyFont="1" applyFill="1" applyBorder="1" applyAlignment="1" applyProtection="1">
      <alignment vertical="center"/>
      <protection locked="0"/>
    </xf>
    <xf numFmtId="37" fontId="111" fillId="0" borderId="161" xfId="42" applyFont="1" applyBorder="1" applyAlignment="1">
      <alignment vertical="center"/>
    </xf>
    <xf numFmtId="37" fontId="76" fillId="0" borderId="166" xfId="42" applyFont="1" applyBorder="1" applyAlignment="1">
      <alignment vertical="center"/>
    </xf>
    <xf numFmtId="171" fontId="70" fillId="11" borderId="160" xfId="28" applyNumberFormat="1" applyFont="1" applyFill="1" applyBorder="1"/>
    <xf numFmtId="37" fontId="146" fillId="0" borderId="0" xfId="42" applyFont="1" applyAlignment="1">
      <alignment vertical="center"/>
    </xf>
    <xf numFmtId="170" fontId="109" fillId="0" borderId="0" xfId="36" applyFont="1" applyAlignment="1">
      <alignment horizontal="left" vertical="center"/>
    </xf>
    <xf numFmtId="37" fontId="76" fillId="0" borderId="167" xfId="42" applyFont="1" applyBorder="1" applyAlignment="1">
      <alignment vertical="center"/>
    </xf>
    <xf numFmtId="37" fontId="150" fillId="12" borderId="156" xfId="42" applyFont="1" applyFill="1" applyBorder="1" applyAlignment="1">
      <alignment horizontal="center" vertical="center" wrapText="1"/>
    </xf>
    <xf numFmtId="37" fontId="150" fillId="12" borderId="146" xfId="42" applyFont="1" applyFill="1" applyBorder="1" applyAlignment="1">
      <alignment horizontal="center" vertical="center" wrapText="1"/>
    </xf>
    <xf numFmtId="37" fontId="150" fillId="12" borderId="147" xfId="42" applyFont="1" applyFill="1" applyBorder="1" applyAlignment="1">
      <alignment horizontal="center" vertical="center" wrapText="1"/>
    </xf>
    <xf numFmtId="37" fontId="150" fillId="12" borderId="18" xfId="42" applyFont="1" applyFill="1" applyBorder="1" applyAlignment="1">
      <alignment horizontal="center" vertical="center" wrapText="1"/>
    </xf>
    <xf numFmtId="37" fontId="112" fillId="12" borderId="22" xfId="42" applyFont="1" applyFill="1" applyBorder="1" applyAlignment="1">
      <alignment horizontal="center" vertical="center" wrapText="1"/>
    </xf>
    <xf numFmtId="170" fontId="109" fillId="0" borderId="20" xfId="36" applyFont="1" applyBorder="1" applyAlignment="1">
      <alignment horizontal="left" vertical="center"/>
    </xf>
    <xf numFmtId="165" fontId="70" fillId="11" borderId="150" xfId="42" applyNumberFormat="1" applyFont="1" applyFill="1" applyBorder="1" applyAlignment="1">
      <alignment horizontal="right" vertical="center"/>
    </xf>
    <xf numFmtId="37" fontId="76" fillId="16" borderId="22" xfId="42" applyFont="1" applyFill="1" applyBorder="1" applyAlignment="1">
      <alignment horizontal="right" vertical="center"/>
    </xf>
    <xf numFmtId="170" fontId="109" fillId="0" borderId="17" xfId="36" applyFont="1" applyBorder="1" applyAlignment="1">
      <alignment horizontal="left" vertical="center"/>
    </xf>
    <xf numFmtId="170" fontId="109" fillId="0" borderId="43" xfId="36" applyFont="1" applyBorder="1" applyAlignment="1">
      <alignment horizontal="left" vertical="center"/>
    </xf>
    <xf numFmtId="37" fontId="111" fillId="0" borderId="133" xfId="42" applyFont="1" applyBorder="1" applyAlignment="1">
      <alignment vertical="center"/>
    </xf>
    <xf numFmtId="37" fontId="152" fillId="0" borderId="0" xfId="42" applyFont="1" applyAlignment="1">
      <alignment vertical="center"/>
    </xf>
    <xf numFmtId="37" fontId="129" fillId="0" borderId="0" xfId="42" applyFont="1"/>
    <xf numFmtId="37" fontId="76" fillId="0" borderId="0" xfId="42" applyFont="1" applyAlignment="1" applyProtection="1">
      <alignment horizontal="centerContinuous"/>
      <protection locked="0"/>
    </xf>
    <xf numFmtId="14" fontId="76" fillId="0" borderId="165" xfId="42" applyNumberFormat="1" applyFont="1" applyBorder="1" applyAlignment="1" applyProtection="1">
      <alignment vertical="center"/>
      <protection locked="0"/>
    </xf>
    <xf numFmtId="37" fontId="76" fillId="0" borderId="92" xfId="42" applyFont="1" applyBorder="1" applyAlignment="1">
      <alignment horizontal="centerContinuous"/>
    </xf>
    <xf numFmtId="37" fontId="76" fillId="12" borderId="251" xfId="42" applyFont="1" applyFill="1" applyBorder="1"/>
    <xf numFmtId="37" fontId="76" fillId="12" borderId="252" xfId="42" applyFont="1" applyFill="1" applyBorder="1"/>
    <xf numFmtId="37" fontId="111" fillId="12" borderId="252" xfId="42" applyFont="1" applyFill="1" applyBorder="1" applyAlignment="1">
      <alignment horizontal="left"/>
    </xf>
    <xf numFmtId="37" fontId="76" fillId="12" borderId="253" xfId="42" applyFont="1" applyFill="1" applyBorder="1" applyAlignment="1">
      <alignment horizontal="center" wrapText="1"/>
    </xf>
    <xf numFmtId="37" fontId="76" fillId="12" borderId="254" xfId="42" applyFont="1" applyFill="1" applyBorder="1" applyAlignment="1">
      <alignment horizontal="center" wrapText="1"/>
    </xf>
    <xf numFmtId="37" fontId="76" fillId="12" borderId="254" xfId="42" applyFont="1" applyFill="1" applyBorder="1" applyAlignment="1">
      <alignment horizontal="center"/>
    </xf>
    <xf numFmtId="37" fontId="111" fillId="0" borderId="136" xfId="42" applyFont="1" applyBorder="1"/>
    <xf numFmtId="37" fontId="76" fillId="13" borderId="255" xfId="42" applyFont="1" applyFill="1" applyBorder="1" applyAlignment="1" applyProtection="1">
      <alignment horizontal="right"/>
      <protection locked="0"/>
    </xf>
    <xf numFmtId="37" fontId="135" fillId="13" borderId="162" xfId="42" applyFont="1" applyFill="1" applyBorder="1" applyProtection="1">
      <protection locked="0"/>
    </xf>
    <xf numFmtId="37" fontId="76" fillId="0" borderId="136" xfId="42" applyFont="1" applyBorder="1"/>
    <xf numFmtId="176" fontId="76" fillId="13" borderId="181" xfId="42" applyNumberFormat="1" applyFont="1" applyFill="1" applyBorder="1" applyAlignment="1" applyProtection="1">
      <alignment horizontal="right"/>
      <protection locked="0"/>
    </xf>
    <xf numFmtId="37" fontId="135" fillId="13" borderId="181" xfId="42" applyFont="1" applyFill="1" applyBorder="1" applyProtection="1">
      <protection locked="0"/>
    </xf>
    <xf numFmtId="37" fontId="76" fillId="0" borderId="163" xfId="42" applyFont="1" applyBorder="1"/>
    <xf numFmtId="37" fontId="76" fillId="0" borderId="15" xfId="42" applyFont="1" applyBorder="1"/>
    <xf numFmtId="37" fontId="138" fillId="0" borderId="0" xfId="42" applyFont="1"/>
    <xf numFmtId="37" fontId="135" fillId="13" borderId="256" xfId="42" applyFont="1" applyFill="1" applyBorder="1" applyProtection="1">
      <protection locked="0"/>
    </xf>
    <xf numFmtId="37" fontId="135" fillId="13" borderId="181" xfId="42" applyFont="1" applyFill="1" applyBorder="1" applyAlignment="1" applyProtection="1">
      <alignment horizontal="centerContinuous"/>
      <protection locked="0"/>
    </xf>
    <xf numFmtId="37" fontId="76" fillId="0" borderId="136" xfId="42" applyFont="1" applyBorder="1" applyAlignment="1">
      <alignment horizontal="centerContinuous"/>
    </xf>
    <xf numFmtId="37" fontId="135" fillId="13" borderId="181" xfId="42" applyFont="1" applyFill="1" applyBorder="1" applyAlignment="1" applyProtection="1">
      <alignment horizontal="center"/>
      <protection locked="0"/>
    </xf>
    <xf numFmtId="3" fontId="135" fillId="13" borderId="181" xfId="42" applyNumberFormat="1" applyFont="1" applyFill="1" applyBorder="1" applyProtection="1">
      <protection locked="0"/>
    </xf>
    <xf numFmtId="14" fontId="76" fillId="0" borderId="136" xfId="42" applyNumberFormat="1" applyFont="1" applyBorder="1"/>
    <xf numFmtId="14" fontId="76" fillId="0" borderId="0" xfId="42" applyNumberFormat="1" applyFont="1"/>
    <xf numFmtId="37" fontId="76" fillId="13" borderId="132" xfId="42" applyFont="1" applyFill="1" applyBorder="1" applyProtection="1">
      <protection locked="0"/>
    </xf>
    <xf numFmtId="37" fontId="76" fillId="13" borderId="134" xfId="42" applyFont="1" applyFill="1" applyBorder="1" applyProtection="1">
      <protection locked="0"/>
    </xf>
    <xf numFmtId="176" fontId="76" fillId="13" borderId="256" xfId="42" applyNumberFormat="1" applyFont="1" applyFill="1" applyBorder="1" applyAlignment="1" applyProtection="1">
      <alignment horizontal="right"/>
      <protection locked="0"/>
    </xf>
    <xf numFmtId="176" fontId="76" fillId="13" borderId="180" xfId="42" applyNumberFormat="1" applyFont="1" applyFill="1" applyBorder="1" applyAlignment="1" applyProtection="1">
      <alignment horizontal="right"/>
      <protection locked="0"/>
    </xf>
    <xf numFmtId="37" fontId="135" fillId="13" borderId="180" xfId="42" applyFont="1" applyFill="1" applyBorder="1" applyProtection="1">
      <protection locked="0"/>
    </xf>
    <xf numFmtId="37" fontId="111" fillId="0" borderId="138" xfId="42" applyFont="1" applyBorder="1"/>
    <xf numFmtId="37" fontId="76" fillId="0" borderId="92" xfId="42" applyFont="1" applyBorder="1"/>
    <xf numFmtId="176" fontId="76" fillId="13" borderId="164" xfId="42" applyNumberFormat="1" applyFont="1" applyFill="1" applyBorder="1" applyAlignment="1" applyProtection="1">
      <alignment horizontal="right"/>
      <protection locked="0"/>
    </xf>
    <xf numFmtId="37" fontId="135" fillId="13" borderId="178" xfId="42" applyFont="1" applyFill="1" applyBorder="1" applyProtection="1">
      <protection locked="0"/>
    </xf>
    <xf numFmtId="170" fontId="135" fillId="0" borderId="0" xfId="36" applyFont="1"/>
    <xf numFmtId="170" fontId="126" fillId="0" borderId="0" xfId="36" applyFont="1" applyProtection="1">
      <protection locked="0"/>
    </xf>
    <xf numFmtId="171" fontId="126" fillId="0" borderId="0" xfId="28" applyNumberFormat="1" applyFont="1" applyFill="1" applyProtection="1">
      <protection locked="0"/>
    </xf>
    <xf numFmtId="5" fontId="76" fillId="0" borderId="0" xfId="42" applyNumberFormat="1" applyFont="1" applyProtection="1">
      <protection locked="0"/>
    </xf>
    <xf numFmtId="0" fontId="90" fillId="0" borderId="164" xfId="0" applyFont="1" applyBorder="1" applyAlignment="1">
      <alignment horizontal="center" vertical="center" wrapText="1"/>
    </xf>
    <xf numFmtId="170" fontId="136" fillId="0" borderId="0" xfId="36" applyFont="1" applyProtection="1">
      <protection locked="0"/>
    </xf>
    <xf numFmtId="166" fontId="126" fillId="0" borderId="0" xfId="29" applyNumberFormat="1" applyFont="1" applyFill="1" applyBorder="1" applyProtection="1">
      <protection locked="0"/>
    </xf>
    <xf numFmtId="37" fontId="76" fillId="13" borderId="22" xfId="42" applyFont="1" applyFill="1" applyBorder="1" applyProtection="1">
      <protection locked="0"/>
    </xf>
    <xf numFmtId="183" fontId="76" fillId="13" borderId="151" xfId="42" applyNumberFormat="1" applyFont="1" applyFill="1" applyBorder="1" applyAlignment="1" applyProtection="1">
      <alignment horizontal="right"/>
      <protection locked="0"/>
    </xf>
    <xf numFmtId="183" fontId="76" fillId="13" borderId="159" xfId="42" applyNumberFormat="1" applyFont="1" applyFill="1" applyBorder="1" applyAlignment="1" applyProtection="1">
      <alignment horizontal="right"/>
      <protection locked="0"/>
    </xf>
    <xf numFmtId="183" fontId="76" fillId="13" borderId="155" xfId="42" applyNumberFormat="1" applyFont="1" applyFill="1" applyBorder="1" applyAlignment="1" applyProtection="1">
      <alignment horizontal="right"/>
      <protection locked="0"/>
    </xf>
    <xf numFmtId="0" fontId="69" fillId="0" borderId="138" xfId="0" applyFont="1" applyBorder="1" applyAlignment="1">
      <alignment horizontal="left" wrapText="1"/>
    </xf>
    <xf numFmtId="0" fontId="69" fillId="0" borderId="92" xfId="0" applyFont="1" applyBorder="1" applyAlignment="1">
      <alignment horizontal="left" wrapText="1"/>
    </xf>
    <xf numFmtId="0" fontId="69" fillId="0" borderId="139" xfId="0" applyFont="1" applyBorder="1" applyAlignment="1">
      <alignment horizontal="left" wrapText="1"/>
    </xf>
    <xf numFmtId="0" fontId="90" fillId="0" borderId="134" xfId="0" applyFont="1" applyBorder="1" applyAlignment="1">
      <alignment horizontal="left" vertical="center" wrapText="1"/>
    </xf>
    <xf numFmtId="0" fontId="110" fillId="0" borderId="136" xfId="0" applyFont="1" applyBorder="1" applyAlignment="1">
      <alignment wrapText="1"/>
    </xf>
    <xf numFmtId="0" fontId="110" fillId="0" borderId="0" xfId="0" applyFont="1" applyAlignment="1">
      <alignment wrapText="1"/>
    </xf>
    <xf numFmtId="0" fontId="110" fillId="0" borderId="137" xfId="0" applyFont="1" applyBorder="1" applyAlignment="1">
      <alignment wrapText="1"/>
    </xf>
    <xf numFmtId="0" fontId="99" fillId="0" borderId="0" xfId="0" applyFont="1" applyAlignment="1">
      <alignment wrapText="1"/>
    </xf>
    <xf numFmtId="0" fontId="99" fillId="0" borderId="137" xfId="0" applyFont="1" applyBorder="1" applyAlignment="1">
      <alignment wrapText="1"/>
    </xf>
    <xf numFmtId="170" fontId="90" fillId="0" borderId="0" xfId="36" applyFont="1" applyAlignment="1" applyProtection="1">
      <alignment horizontal="center"/>
      <protection locked="0"/>
    </xf>
    <xf numFmtId="170" fontId="76" fillId="0" borderId="15" xfId="36" applyFont="1" applyBorder="1" applyAlignment="1" applyProtection="1">
      <alignment horizontal="center" vertical="center"/>
      <protection locked="0"/>
    </xf>
    <xf numFmtId="0" fontId="0" fillId="2" borderId="132" xfId="0" applyFill="1" applyBorder="1" applyAlignment="1">
      <alignment horizontal="center"/>
    </xf>
    <xf numFmtId="0" fontId="0" fillId="2" borderId="133" xfId="0" applyFill="1" applyBorder="1" applyAlignment="1">
      <alignment horizontal="center"/>
    </xf>
    <xf numFmtId="0" fontId="0" fillId="2" borderId="134" xfId="0" applyFill="1" applyBorder="1" applyAlignment="1">
      <alignment horizontal="center"/>
    </xf>
    <xf numFmtId="0" fontId="50" fillId="2" borderId="132" xfId="0" applyFont="1" applyFill="1" applyBorder="1" applyAlignment="1">
      <alignment horizontal="center"/>
    </xf>
    <xf numFmtId="0" fontId="50" fillId="2" borderId="133" xfId="0" applyFont="1" applyFill="1" applyBorder="1" applyAlignment="1">
      <alignment horizontal="center"/>
    </xf>
    <xf numFmtId="0" fontId="50" fillId="2" borderId="134" xfId="0" applyFont="1" applyFill="1" applyBorder="1" applyAlignment="1">
      <alignment horizontal="center"/>
    </xf>
    <xf numFmtId="0" fontId="30" fillId="2" borderId="55" xfId="0" applyFont="1" applyFill="1" applyBorder="1" applyAlignment="1">
      <alignment horizontal="left" vertical="center"/>
    </xf>
    <xf numFmtId="0" fontId="30" fillId="2" borderId="56" xfId="0" applyFont="1" applyFill="1" applyBorder="1" applyAlignment="1">
      <alignment horizontal="left" vertical="center"/>
    </xf>
    <xf numFmtId="0" fontId="30" fillId="2" borderId="135" xfId="0" applyFont="1" applyFill="1" applyBorder="1" applyAlignment="1">
      <alignment horizontal="left" vertical="center"/>
    </xf>
    <xf numFmtId="0" fontId="53" fillId="2" borderId="132" xfId="0" applyFont="1" applyFill="1" applyBorder="1" applyAlignment="1">
      <alignment horizontal="left"/>
    </xf>
    <xf numFmtId="0" fontId="53" fillId="2" borderId="133" xfId="0" applyFont="1" applyFill="1" applyBorder="1" applyAlignment="1">
      <alignment horizontal="left"/>
    </xf>
    <xf numFmtId="0" fontId="53" fillId="2" borderId="134" xfId="0" applyFont="1" applyFill="1" applyBorder="1" applyAlignment="1">
      <alignment horizontal="left"/>
    </xf>
    <xf numFmtId="0" fontId="51" fillId="0" borderId="56" xfId="0" quotePrefix="1" applyFont="1" applyBorder="1" applyAlignment="1">
      <alignment horizontal="left" wrapText="1"/>
    </xf>
    <xf numFmtId="0" fontId="51" fillId="0" borderId="135" xfId="0" quotePrefix="1" applyFont="1" applyBorder="1" applyAlignment="1">
      <alignment horizontal="left" wrapText="1"/>
    </xf>
    <xf numFmtId="0" fontId="51" fillId="0" borderId="0" xfId="0" quotePrefix="1" applyFont="1" applyAlignment="1">
      <alignment horizontal="left" vertical="center" wrapText="1"/>
    </xf>
    <xf numFmtId="0" fontId="51" fillId="0" borderId="137" xfId="0" quotePrefix="1" applyFont="1" applyBorder="1" applyAlignment="1">
      <alignment horizontal="left" vertical="center" wrapText="1"/>
    </xf>
    <xf numFmtId="0" fontId="53" fillId="2" borderId="55" xfId="0" applyFont="1" applyFill="1" applyBorder="1" applyAlignment="1">
      <alignment horizontal="left"/>
    </xf>
    <xf numFmtId="0" fontId="53" fillId="2" borderId="56" xfId="0" applyFont="1" applyFill="1" applyBorder="1" applyAlignment="1">
      <alignment horizontal="left"/>
    </xf>
    <xf numFmtId="0" fontId="53" fillId="2" borderId="135" xfId="0" applyFont="1" applyFill="1" applyBorder="1" applyAlignment="1">
      <alignment horizontal="left"/>
    </xf>
    <xf numFmtId="0" fontId="30" fillId="2" borderId="132" xfId="0" applyFont="1" applyFill="1" applyBorder="1" applyAlignment="1">
      <alignment horizontal="left"/>
    </xf>
    <xf numFmtId="0" fontId="30" fillId="2" borderId="133" xfId="0" applyFont="1" applyFill="1" applyBorder="1" applyAlignment="1">
      <alignment horizontal="left"/>
    </xf>
    <xf numFmtId="0" fontId="30" fillId="2" borderId="134" xfId="0" applyFont="1" applyFill="1" applyBorder="1" applyAlignment="1">
      <alignment horizontal="left"/>
    </xf>
    <xf numFmtId="0" fontId="51" fillId="0" borderId="0" xfId="0" applyFont="1" applyAlignment="1">
      <alignment horizontal="left" wrapText="1"/>
    </xf>
    <xf numFmtId="0" fontId="51" fillId="0" borderId="137" xfId="0" applyFont="1" applyBorder="1" applyAlignment="1">
      <alignment horizontal="left" wrapText="1"/>
    </xf>
    <xf numFmtId="0" fontId="51" fillId="0" borderId="0" xfId="0" quotePrefix="1" applyFont="1" applyAlignment="1">
      <alignment horizontal="left" wrapText="1"/>
    </xf>
    <xf numFmtId="0" fontId="51" fillId="0" borderId="137" xfId="0" quotePrefix="1" applyFont="1" applyBorder="1" applyAlignment="1">
      <alignment horizontal="left" wrapText="1"/>
    </xf>
    <xf numFmtId="0" fontId="51" fillId="0" borderId="92" xfId="0" quotePrefix="1" applyFont="1" applyBorder="1" applyAlignment="1">
      <alignment horizontal="left" wrapText="1"/>
    </xf>
    <xf numFmtId="0" fontId="51" fillId="0" borderId="139" xfId="0" quotePrefix="1" applyFont="1" applyBorder="1" applyAlignment="1">
      <alignment horizontal="left" wrapText="1"/>
    </xf>
    <xf numFmtId="0" fontId="52" fillId="0" borderId="92" xfId="0" applyFont="1" applyBorder="1" applyAlignment="1">
      <alignment horizontal="left" wrapText="1"/>
    </xf>
    <xf numFmtId="0" fontId="52" fillId="0" borderId="139" xfId="0" applyFont="1" applyBorder="1" applyAlignment="1">
      <alignment horizontal="left" wrapText="1"/>
    </xf>
    <xf numFmtId="0" fontId="52" fillId="0" borderId="0" xfId="0" quotePrefix="1" applyFont="1" applyAlignment="1">
      <alignment horizontal="left" wrapText="1"/>
    </xf>
    <xf numFmtId="0" fontId="52" fillId="0" borderId="137" xfId="0" quotePrefix="1" applyFont="1" applyBorder="1" applyAlignment="1">
      <alignment horizontal="left" wrapText="1"/>
    </xf>
    <xf numFmtId="0" fontId="52" fillId="0" borderId="0" xfId="0" applyFont="1" applyAlignment="1">
      <alignment horizontal="left" wrapText="1"/>
    </xf>
    <xf numFmtId="0" fontId="52" fillId="0" borderId="137" xfId="0" applyFont="1" applyBorder="1" applyAlignment="1">
      <alignment horizontal="left" wrapText="1"/>
    </xf>
    <xf numFmtId="0" fontId="51" fillId="0" borderId="133" xfId="0" quotePrefix="1" applyFont="1" applyBorder="1" applyAlignment="1">
      <alignment horizontal="left" wrapText="1"/>
    </xf>
    <xf numFmtId="0" fontId="51" fillId="0" borderId="134" xfId="0" quotePrefix="1" applyFont="1" applyBorder="1" applyAlignment="1">
      <alignment horizontal="left" wrapText="1"/>
    </xf>
    <xf numFmtId="0" fontId="53" fillId="2" borderId="138" xfId="0" applyFont="1" applyFill="1" applyBorder="1" applyAlignment="1">
      <alignment horizontal="left"/>
    </xf>
    <xf numFmtId="0" fontId="53" fillId="2" borderId="92" xfId="0" applyFont="1" applyFill="1" applyBorder="1" applyAlignment="1">
      <alignment horizontal="left"/>
    </xf>
    <xf numFmtId="0" fontId="53" fillId="2" borderId="139" xfId="0" applyFont="1" applyFill="1" applyBorder="1" applyAlignment="1">
      <alignment horizontal="left"/>
    </xf>
    <xf numFmtId="0" fontId="53" fillId="2" borderId="136" xfId="0" applyFont="1" applyFill="1" applyBorder="1" applyAlignment="1">
      <alignment horizontal="left"/>
    </xf>
    <xf numFmtId="0" fontId="53" fillId="2" borderId="0" xfId="0" applyFont="1" applyFill="1" applyAlignment="1">
      <alignment horizontal="left"/>
    </xf>
    <xf numFmtId="0" fontId="53" fillId="2" borderId="137" xfId="0" applyFont="1" applyFill="1" applyBorder="1" applyAlignment="1">
      <alignment horizontal="left"/>
    </xf>
    <xf numFmtId="0" fontId="66" fillId="0" borderId="0" xfId="0" applyFont="1" applyAlignment="1">
      <alignment horizontal="left" vertical="top" wrapText="1"/>
    </xf>
    <xf numFmtId="0" fontId="68" fillId="0" borderId="0" xfId="0" applyFont="1" applyAlignment="1">
      <alignment horizontal="center"/>
    </xf>
    <xf numFmtId="0" fontId="77" fillId="0" borderId="0" xfId="43" applyFont="1" applyAlignment="1" applyProtection="1">
      <alignment horizontal="left" vertical="center"/>
      <protection locked="0"/>
    </xf>
    <xf numFmtId="0" fontId="84" fillId="11" borderId="132" xfId="0" applyFont="1" applyFill="1" applyBorder="1" applyAlignment="1">
      <alignment horizontal="center" vertical="center" wrapText="1"/>
    </xf>
    <xf numFmtId="0" fontId="84" fillId="11" borderId="133" xfId="0" applyFont="1" applyFill="1" applyBorder="1" applyAlignment="1">
      <alignment horizontal="center" vertical="center" wrapText="1"/>
    </xf>
    <xf numFmtId="0" fontId="84" fillId="11" borderId="134" xfId="0" applyFont="1" applyFill="1" applyBorder="1" applyAlignment="1">
      <alignment horizontal="center" vertical="center" wrapText="1"/>
    </xf>
    <xf numFmtId="0" fontId="80" fillId="11" borderId="0" xfId="0" applyFont="1" applyFill="1" applyAlignment="1">
      <alignment horizontal="center" vertical="center"/>
    </xf>
    <xf numFmtId="0" fontId="68" fillId="0" borderId="0" xfId="0" applyFont="1" applyAlignment="1">
      <alignment horizontal="center" vertical="center"/>
    </xf>
    <xf numFmtId="0" fontId="91" fillId="12" borderId="132" xfId="0" applyFont="1" applyFill="1" applyBorder="1" applyAlignment="1">
      <alignment horizontal="center" vertical="center" wrapText="1"/>
    </xf>
    <xf numFmtId="0" fontId="91" fillId="12" borderId="133" xfId="0" applyFont="1" applyFill="1" applyBorder="1" applyAlignment="1">
      <alignment horizontal="center" vertical="center" wrapText="1"/>
    </xf>
    <xf numFmtId="0" fontId="91" fillId="12" borderId="134" xfId="0" applyFont="1" applyFill="1" applyBorder="1" applyAlignment="1">
      <alignment horizontal="center" vertical="center" wrapText="1"/>
    </xf>
    <xf numFmtId="0" fontId="79" fillId="0" borderId="133" xfId="0" applyFont="1" applyBorder="1" applyAlignment="1">
      <alignment horizontal="center" vertical="center" wrapText="1"/>
    </xf>
    <xf numFmtId="0" fontId="78" fillId="0" borderId="0" xfId="0" applyFont="1" applyAlignment="1" applyProtection="1">
      <alignment horizontal="left"/>
      <protection locked="0"/>
    </xf>
    <xf numFmtId="0" fontId="78" fillId="0" borderId="15" xfId="0" applyFont="1" applyBorder="1" applyAlignment="1" applyProtection="1">
      <alignment horizontal="left"/>
      <protection locked="0"/>
    </xf>
    <xf numFmtId="0" fontId="102" fillId="0" borderId="0" xfId="0" applyFont="1" applyAlignment="1">
      <alignment horizontal="center"/>
    </xf>
    <xf numFmtId="0" fontId="78" fillId="0" borderId="0" xfId="0" applyFont="1" applyAlignment="1" applyProtection="1">
      <alignment horizontal="left" vertical="center" wrapText="1"/>
      <protection locked="0"/>
    </xf>
    <xf numFmtId="0" fontId="78" fillId="0" borderId="15" xfId="0" applyFont="1" applyBorder="1" applyAlignment="1" applyProtection="1">
      <alignment horizontal="left" indent="1"/>
      <protection locked="0"/>
    </xf>
    <xf numFmtId="0" fontId="117" fillId="11" borderId="132" xfId="0" applyFont="1" applyFill="1" applyBorder="1" applyAlignment="1">
      <alignment horizontal="center"/>
    </xf>
    <xf numFmtId="0" fontId="117" fillId="11" borderId="133" xfId="0" applyFont="1" applyFill="1" applyBorder="1" applyAlignment="1">
      <alignment horizontal="center"/>
    </xf>
    <xf numFmtId="0" fontId="117" fillId="11" borderId="134" xfId="0" applyFont="1" applyFill="1" applyBorder="1" applyAlignment="1">
      <alignment horizontal="center"/>
    </xf>
    <xf numFmtId="0" fontId="78" fillId="0" borderId="0" xfId="0" applyFont="1" applyAlignment="1">
      <alignment horizontal="center"/>
    </xf>
    <xf numFmtId="0" fontId="78" fillId="0" borderId="0" xfId="0" applyFont="1" applyAlignment="1" applyProtection="1">
      <alignment horizontal="left" indent="1"/>
      <protection locked="0"/>
    </xf>
    <xf numFmtId="0" fontId="118" fillId="0" borderId="0" xfId="0" applyFont="1" applyAlignment="1" applyProtection="1">
      <alignment horizontal="left" indent="1"/>
      <protection locked="0"/>
    </xf>
    <xf numFmtId="0" fontId="118" fillId="0" borderId="43" xfId="0" applyFont="1" applyBorder="1" applyAlignment="1" applyProtection="1">
      <alignment horizontal="left"/>
      <protection locked="0"/>
    </xf>
    <xf numFmtId="0" fontId="78" fillId="0" borderId="43" xfId="0" applyFont="1" applyBorder="1" applyAlignment="1" applyProtection="1">
      <alignment horizontal="left"/>
      <protection locked="0"/>
    </xf>
    <xf numFmtId="0" fontId="118" fillId="0" borderId="15" xfId="0" applyFont="1" applyBorder="1" applyAlignment="1" applyProtection="1">
      <alignment horizontal="left"/>
      <protection locked="0"/>
    </xf>
    <xf numFmtId="0" fontId="77" fillId="0" borderId="0" xfId="43" applyFont="1" applyAlignment="1">
      <alignment horizontal="left"/>
    </xf>
    <xf numFmtId="0" fontId="66" fillId="0" borderId="56" xfId="0" applyFont="1" applyBorder="1" applyAlignment="1">
      <alignment horizontal="left"/>
    </xf>
    <xf numFmtId="0" fontId="66" fillId="0" borderId="92" xfId="0" applyFont="1" applyBorder="1" applyAlignment="1" applyProtection="1">
      <alignment horizontal="center"/>
      <protection locked="0"/>
    </xf>
    <xf numFmtId="0" fontId="66" fillId="0" borderId="0" xfId="0" applyFont="1" applyAlignment="1" applyProtection="1">
      <alignment horizontal="left" wrapText="1"/>
      <protection locked="0"/>
    </xf>
    <xf numFmtId="0" fontId="66" fillId="0" borderId="0" xfId="0" applyFont="1" applyAlignment="1" applyProtection="1">
      <alignment horizontal="left" indent="1"/>
      <protection locked="0"/>
    </xf>
    <xf numFmtId="0" fontId="66" fillId="0" borderId="15" xfId="0" applyFont="1" applyBorder="1" applyAlignment="1" applyProtection="1">
      <alignment horizontal="left" indent="1"/>
      <protection locked="0"/>
    </xf>
    <xf numFmtId="0" fontId="66" fillId="0" borderId="0" xfId="0" applyFont="1" applyAlignment="1" applyProtection="1">
      <alignment horizontal="left"/>
      <protection locked="0"/>
    </xf>
    <xf numFmtId="0" fontId="66" fillId="0" borderId="15" xfId="0" applyFont="1" applyBorder="1" applyAlignment="1" applyProtection="1">
      <alignment horizontal="left"/>
      <protection locked="0"/>
    </xf>
    <xf numFmtId="0" fontId="57" fillId="0" borderId="92" xfId="0" applyFont="1" applyBorder="1" applyAlignment="1" applyProtection="1">
      <alignment horizontal="center"/>
      <protection locked="0"/>
    </xf>
    <xf numFmtId="0" fontId="61" fillId="0" borderId="0" xfId="0" applyFont="1" applyAlignment="1">
      <alignment horizontal="center" vertical="center"/>
    </xf>
    <xf numFmtId="0" fontId="57" fillId="0" borderId="0" xfId="0" applyFont="1" applyAlignment="1" applyProtection="1">
      <alignment horizontal="left" wrapText="1"/>
      <protection locked="0"/>
    </xf>
    <xf numFmtId="0" fontId="57" fillId="0" borderId="0" xfId="0" applyFont="1" applyAlignment="1" applyProtection="1">
      <alignment horizontal="left"/>
      <protection locked="0"/>
    </xf>
    <xf numFmtId="0" fontId="57" fillId="0" borderId="56" xfId="0" applyFont="1" applyBorder="1" applyAlignment="1">
      <alignment horizontal="left"/>
    </xf>
    <xf numFmtId="0" fontId="57" fillId="0" borderId="0" xfId="0" applyFont="1" applyAlignment="1" applyProtection="1">
      <alignment horizontal="left" indent="1"/>
      <protection locked="0"/>
    </xf>
    <xf numFmtId="0" fontId="57" fillId="0" borderId="15" xfId="0" applyFont="1" applyBorder="1" applyAlignment="1" applyProtection="1">
      <alignment horizontal="left" indent="1"/>
      <protection locked="0"/>
    </xf>
    <xf numFmtId="0" fontId="57" fillId="0" borderId="15" xfId="0" applyFont="1" applyBorder="1" applyAlignment="1" applyProtection="1">
      <alignment horizontal="left"/>
      <protection locked="0"/>
    </xf>
    <xf numFmtId="0" fontId="66" fillId="0" borderId="0" xfId="0" applyFont="1" applyAlignment="1" applyProtection="1">
      <alignment horizontal="left" vertical="top" wrapText="1"/>
      <protection locked="0"/>
    </xf>
    <xf numFmtId="0" fontId="68" fillId="0" borderId="132" xfId="0" applyFont="1" applyBorder="1" applyAlignment="1">
      <alignment horizontal="center" vertical="center"/>
    </xf>
    <xf numFmtId="0" fontId="68" fillId="0" borderId="133" xfId="0" applyFont="1" applyBorder="1" applyAlignment="1">
      <alignment horizontal="center" vertical="center"/>
    </xf>
    <xf numFmtId="0" fontId="68" fillId="0" borderId="134" xfId="0" applyFont="1" applyBorder="1" applyAlignment="1">
      <alignment horizontal="center" vertical="center"/>
    </xf>
    <xf numFmtId="0" fontId="75" fillId="0" borderId="92" xfId="0" applyFont="1" applyBorder="1" applyAlignment="1">
      <alignment horizontal="center" vertical="center"/>
    </xf>
    <xf numFmtId="0" fontId="74" fillId="11" borderId="0" xfId="0" applyFont="1" applyFill="1" applyAlignment="1">
      <alignment horizontal="center" vertical="center"/>
    </xf>
    <xf numFmtId="0" fontId="74" fillId="11" borderId="202" xfId="0" applyFont="1" applyFill="1" applyBorder="1" applyAlignment="1">
      <alignment horizontal="center" vertical="center"/>
    </xf>
    <xf numFmtId="0" fontId="68" fillId="15" borderId="197" xfId="0" applyFont="1" applyFill="1" applyBorder="1" applyAlignment="1">
      <alignment horizontal="center" vertical="center"/>
    </xf>
    <xf numFmtId="0" fontId="66" fillId="13" borderId="214" xfId="0" applyFont="1" applyFill="1" applyBorder="1" applyAlignment="1" applyProtection="1">
      <alignment horizontal="center"/>
      <protection locked="0"/>
    </xf>
    <xf numFmtId="0" fontId="66" fillId="13" borderId="215" xfId="0" applyFont="1" applyFill="1" applyBorder="1" applyAlignment="1" applyProtection="1">
      <alignment horizontal="center"/>
      <protection locked="0"/>
    </xf>
    <xf numFmtId="0" fontId="66" fillId="13" borderId="216" xfId="0" applyFont="1" applyFill="1" applyBorder="1" applyAlignment="1" applyProtection="1">
      <alignment horizontal="center"/>
      <protection locked="0"/>
    </xf>
    <xf numFmtId="0" fontId="66" fillId="13" borderId="209" xfId="0" applyFont="1" applyFill="1" applyBorder="1" applyAlignment="1" applyProtection="1">
      <alignment horizontal="center"/>
      <protection locked="0"/>
    </xf>
    <xf numFmtId="0" fontId="66" fillId="13" borderId="196" xfId="0" applyFont="1" applyFill="1" applyBorder="1" applyAlignment="1" applyProtection="1">
      <alignment horizontal="center"/>
      <protection locked="0"/>
    </xf>
    <xf numFmtId="0" fontId="66" fillId="13" borderId="210" xfId="0" applyFont="1" applyFill="1" applyBorder="1" applyAlignment="1" applyProtection="1">
      <alignment horizontal="center"/>
      <protection locked="0"/>
    </xf>
    <xf numFmtId="0" fontId="66" fillId="13" borderId="203" xfId="0" applyFont="1" applyFill="1" applyBorder="1" applyAlignment="1" applyProtection="1">
      <alignment horizontal="center"/>
      <protection locked="0"/>
    </xf>
    <xf numFmtId="0" fontId="66" fillId="13" borderId="204" xfId="0" applyFont="1" applyFill="1" applyBorder="1" applyAlignment="1" applyProtection="1">
      <alignment horizontal="center"/>
      <protection locked="0"/>
    </xf>
    <xf numFmtId="0" fontId="66" fillId="13" borderId="205" xfId="0" applyFont="1" applyFill="1" applyBorder="1" applyAlignment="1" applyProtection="1">
      <alignment horizontal="center"/>
      <protection locked="0"/>
    </xf>
    <xf numFmtId="0" fontId="66" fillId="13" borderId="189" xfId="0" applyFont="1" applyFill="1" applyBorder="1" applyAlignment="1" applyProtection="1">
      <alignment horizontal="center"/>
      <protection locked="0"/>
    </xf>
    <xf numFmtId="0" fontId="66" fillId="13" borderId="0" xfId="0" applyFont="1" applyFill="1" applyAlignment="1" applyProtection="1">
      <alignment horizontal="center"/>
      <protection locked="0"/>
    </xf>
    <xf numFmtId="0" fontId="66" fillId="13" borderId="190" xfId="0" applyFont="1" applyFill="1" applyBorder="1" applyAlignment="1" applyProtection="1">
      <alignment horizontal="center"/>
      <protection locked="0"/>
    </xf>
    <xf numFmtId="0" fontId="66" fillId="13" borderId="217" xfId="0" applyFont="1" applyFill="1" applyBorder="1" applyAlignment="1" applyProtection="1">
      <alignment horizontal="center"/>
      <protection locked="0"/>
    </xf>
    <xf numFmtId="0" fontId="66" fillId="13" borderId="218" xfId="0" applyFont="1" applyFill="1" applyBorder="1" applyAlignment="1" applyProtection="1">
      <alignment horizontal="center"/>
      <protection locked="0"/>
    </xf>
    <xf numFmtId="0" fontId="66" fillId="13" borderId="219" xfId="0" applyFont="1" applyFill="1" applyBorder="1" applyAlignment="1" applyProtection="1">
      <alignment horizontal="center"/>
      <protection locked="0"/>
    </xf>
    <xf numFmtId="0" fontId="66" fillId="0" borderId="193" xfId="0" applyFont="1" applyBorder="1" applyAlignment="1">
      <alignment horizontal="center"/>
    </xf>
    <xf numFmtId="0" fontId="66" fillId="0" borderId="188" xfId="0" applyFont="1" applyBorder="1" applyAlignment="1">
      <alignment horizontal="center"/>
    </xf>
    <xf numFmtId="0" fontId="66" fillId="0" borderId="194" xfId="0" applyFont="1" applyBorder="1" applyAlignment="1">
      <alignment horizontal="center"/>
    </xf>
    <xf numFmtId="0" fontId="66" fillId="0" borderId="185" xfId="0" applyFont="1" applyBorder="1" applyAlignment="1">
      <alignment horizontal="center"/>
    </xf>
    <xf numFmtId="0" fontId="66" fillId="0" borderId="186" xfId="0" applyFont="1" applyBorder="1" applyAlignment="1">
      <alignment horizontal="center"/>
    </xf>
    <xf numFmtId="0" fontId="66" fillId="0" borderId="187" xfId="0" applyFont="1" applyBorder="1" applyAlignment="1">
      <alignment horizontal="center"/>
    </xf>
    <xf numFmtId="0" fontId="66" fillId="13" borderId="206" xfId="0" applyFont="1" applyFill="1" applyBorder="1" applyAlignment="1" applyProtection="1">
      <alignment horizontal="center"/>
      <protection locked="0"/>
    </xf>
    <xf numFmtId="0" fontId="66" fillId="13" borderId="207" xfId="0" applyFont="1" applyFill="1" applyBorder="1" applyAlignment="1" applyProtection="1">
      <alignment horizontal="center"/>
      <protection locked="0"/>
    </xf>
    <xf numFmtId="0" fontId="66" fillId="13" borderId="208" xfId="0" applyFont="1" applyFill="1" applyBorder="1" applyAlignment="1" applyProtection="1">
      <alignment horizontal="center"/>
      <protection locked="0"/>
    </xf>
    <xf numFmtId="0" fontId="66" fillId="13" borderId="211" xfId="0" applyFont="1" applyFill="1" applyBorder="1" applyAlignment="1" applyProtection="1">
      <alignment horizontal="center"/>
      <protection locked="0"/>
    </xf>
    <xf numFmtId="0" fontId="66" fillId="13" borderId="212" xfId="0" applyFont="1" applyFill="1" applyBorder="1" applyAlignment="1" applyProtection="1">
      <alignment horizontal="center"/>
      <protection locked="0"/>
    </xf>
    <xf numFmtId="0" fontId="66" fillId="13" borderId="213" xfId="0" applyFont="1" applyFill="1" applyBorder="1" applyAlignment="1" applyProtection="1">
      <alignment horizontal="center"/>
      <protection locked="0"/>
    </xf>
    <xf numFmtId="0" fontId="66" fillId="13" borderId="201" xfId="0" applyFont="1" applyFill="1" applyBorder="1" applyAlignment="1" applyProtection="1">
      <alignment horizontal="center"/>
      <protection locked="0"/>
    </xf>
    <xf numFmtId="0" fontId="66" fillId="13" borderId="198" xfId="0" applyFont="1" applyFill="1" applyBorder="1" applyAlignment="1" applyProtection="1">
      <alignment horizontal="center"/>
      <protection locked="0"/>
    </xf>
    <xf numFmtId="0" fontId="66" fillId="13" borderId="199" xfId="0" applyFont="1" applyFill="1" applyBorder="1" applyAlignment="1" applyProtection="1">
      <alignment horizontal="center"/>
      <protection locked="0"/>
    </xf>
    <xf numFmtId="0" fontId="76" fillId="13" borderId="209" xfId="0" applyFont="1" applyFill="1" applyBorder="1" applyAlignment="1" applyProtection="1">
      <alignment horizontal="center"/>
      <protection locked="0"/>
    </xf>
    <xf numFmtId="0" fontId="76" fillId="13" borderId="196" xfId="0" applyFont="1" applyFill="1" applyBorder="1" applyAlignment="1" applyProtection="1">
      <alignment horizontal="center"/>
      <protection locked="0"/>
    </xf>
    <xf numFmtId="0" fontId="76" fillId="13" borderId="210" xfId="0" applyFont="1" applyFill="1" applyBorder="1" applyAlignment="1" applyProtection="1">
      <alignment horizontal="center"/>
      <protection locked="0"/>
    </xf>
    <xf numFmtId="0" fontId="66" fillId="13" borderId="195" xfId="0" applyFont="1" applyFill="1" applyBorder="1" applyAlignment="1" applyProtection="1">
      <alignment horizontal="center"/>
      <protection locked="0"/>
    </xf>
    <xf numFmtId="0" fontId="66" fillId="13" borderId="191" xfId="0" applyFont="1" applyFill="1" applyBorder="1" applyAlignment="1" applyProtection="1">
      <alignment horizontal="center"/>
      <protection locked="0"/>
    </xf>
    <xf numFmtId="0" fontId="66" fillId="13" borderId="192" xfId="0" applyFont="1" applyFill="1" applyBorder="1" applyAlignment="1" applyProtection="1">
      <alignment horizontal="center"/>
      <protection locked="0"/>
    </xf>
    <xf numFmtId="0" fontId="79" fillId="0" borderId="0" xfId="0" applyFont="1" applyAlignment="1">
      <alignment horizontal="center"/>
    </xf>
    <xf numFmtId="0" fontId="76" fillId="13" borderId="189" xfId="0" applyFont="1" applyFill="1" applyBorder="1" applyAlignment="1" applyProtection="1">
      <alignment horizontal="center"/>
      <protection locked="0"/>
    </xf>
    <xf numFmtId="0" fontId="76" fillId="13" borderId="0" xfId="0" applyFont="1" applyFill="1" applyAlignment="1" applyProtection="1">
      <alignment horizontal="center"/>
      <protection locked="0"/>
    </xf>
    <xf numFmtId="0" fontId="76" fillId="13" borderId="190" xfId="0" applyFont="1" applyFill="1" applyBorder="1" applyAlignment="1" applyProtection="1">
      <alignment horizontal="center"/>
      <protection locked="0"/>
    </xf>
    <xf numFmtId="0" fontId="76" fillId="13" borderId="195" xfId="0" applyFont="1" applyFill="1" applyBorder="1" applyAlignment="1" applyProtection="1">
      <alignment horizontal="center"/>
      <protection locked="0"/>
    </xf>
    <xf numFmtId="0" fontId="76" fillId="13" borderId="191" xfId="0" applyFont="1" applyFill="1" applyBorder="1" applyAlignment="1" applyProtection="1">
      <alignment horizontal="center"/>
      <protection locked="0"/>
    </xf>
    <xf numFmtId="0" fontId="76" fillId="13" borderId="192" xfId="0" applyFont="1" applyFill="1" applyBorder="1" applyAlignment="1" applyProtection="1">
      <alignment horizontal="center"/>
      <protection locked="0"/>
    </xf>
    <xf numFmtId="0" fontId="66" fillId="0" borderId="0" xfId="0" applyFont="1" applyAlignment="1">
      <alignment horizontal="left" wrapText="1"/>
    </xf>
    <xf numFmtId="0" fontId="2" fillId="0" borderId="179" xfId="0" applyFont="1" applyBorder="1" applyAlignment="1">
      <alignment horizontal="center"/>
    </xf>
    <xf numFmtId="0" fontId="2" fillId="0" borderId="93" xfId="0" applyFont="1" applyBorder="1" applyAlignment="1">
      <alignment horizontal="center"/>
    </xf>
    <xf numFmtId="0" fontId="2" fillId="0" borderId="142" xfId="0" applyFont="1" applyBorder="1" applyAlignment="1">
      <alignment horizontal="center"/>
    </xf>
    <xf numFmtId="170" fontId="63" fillId="0" borderId="0" xfId="35" applyFont="1" applyAlignment="1">
      <alignment horizontal="center" vertical="center"/>
    </xf>
    <xf numFmtId="0" fontId="55" fillId="0" borderId="15" xfId="0" applyFont="1" applyBorder="1" applyAlignment="1">
      <alignment horizontal="left"/>
    </xf>
    <xf numFmtId="0" fontId="55" fillId="0" borderId="15" xfId="0" applyFont="1" applyBorder="1" applyAlignment="1" applyProtection="1">
      <alignment horizontal="left"/>
      <protection locked="0"/>
    </xf>
    <xf numFmtId="0" fontId="64" fillId="0" borderId="0" xfId="0" applyFont="1" applyAlignment="1">
      <alignment horizontal="left" wrapText="1"/>
    </xf>
    <xf numFmtId="0" fontId="55" fillId="0" borderId="0" xfId="0" applyFont="1" applyAlignment="1">
      <alignment wrapText="1"/>
    </xf>
    <xf numFmtId="0" fontId="55" fillId="0" borderId="15" xfId="0" applyFont="1" applyBorder="1" applyAlignment="1">
      <alignment horizontal="left" wrapText="1"/>
    </xf>
    <xf numFmtId="0" fontId="69" fillId="0" borderId="136" xfId="0" applyFont="1" applyBorder="1"/>
    <xf numFmtId="0" fontId="66" fillId="0" borderId="0" xfId="0" applyFont="1"/>
    <xf numFmtId="0" fontId="69" fillId="13" borderId="15" xfId="0" applyFont="1" applyFill="1" applyBorder="1" applyProtection="1">
      <protection locked="0"/>
    </xf>
    <xf numFmtId="0" fontId="66" fillId="13" borderId="15" xfId="0" applyFont="1" applyFill="1" applyBorder="1" applyProtection="1">
      <protection locked="0"/>
    </xf>
    <xf numFmtId="0" fontId="69" fillId="0" borderId="0" xfId="0" applyFont="1" applyAlignment="1">
      <alignment horizontal="right"/>
    </xf>
    <xf numFmtId="0" fontId="69" fillId="0" borderId="137" xfId="0" applyFont="1" applyBorder="1" applyAlignment="1">
      <alignment horizontal="right"/>
    </xf>
    <xf numFmtId="0" fontId="67" fillId="0" borderId="132" xfId="0" applyFont="1" applyBorder="1" applyAlignment="1">
      <alignment horizontal="center"/>
    </xf>
    <xf numFmtId="0" fontId="66" fillId="0" borderId="133" xfId="0" applyFont="1" applyBorder="1" applyAlignment="1">
      <alignment horizontal="center"/>
    </xf>
    <xf numFmtId="0" fontId="66" fillId="0" borderId="134" xfId="0" applyFont="1" applyBorder="1" applyAlignment="1">
      <alignment horizontal="center"/>
    </xf>
    <xf numFmtId="0" fontId="87" fillId="0" borderId="55" xfId="0" applyFont="1" applyBorder="1"/>
    <xf numFmtId="0" fontId="66" fillId="0" borderId="56" xfId="0" applyFont="1" applyBorder="1"/>
    <xf numFmtId="0" fontId="66" fillId="0" borderId="135" xfId="0" applyFont="1" applyBorder="1"/>
    <xf numFmtId="0" fontId="105" fillId="0" borderId="136" xfId="0" applyFont="1" applyBorder="1" applyAlignment="1">
      <alignment horizontal="left" vertical="top" wrapText="1"/>
    </xf>
    <xf numFmtId="0" fontId="105" fillId="0" borderId="0" xfId="0" applyFont="1" applyAlignment="1">
      <alignment horizontal="left" vertical="top" wrapText="1"/>
    </xf>
    <xf numFmtId="0" fontId="105" fillId="0" borderId="137" xfId="0" applyFont="1" applyBorder="1" applyAlignment="1">
      <alignment horizontal="left" vertical="top" wrapText="1"/>
    </xf>
    <xf numFmtId="0" fontId="105" fillId="0" borderId="138" xfId="0" applyFont="1" applyBorder="1" applyAlignment="1">
      <alignment horizontal="left" vertical="top" wrapText="1"/>
    </xf>
    <xf numFmtId="0" fontId="105" fillId="0" borderId="92" xfId="0" applyFont="1" applyBorder="1" applyAlignment="1">
      <alignment horizontal="left" vertical="top" wrapText="1"/>
    </xf>
    <xf numFmtId="0" fontId="105" fillId="0" borderId="139" xfId="0" applyFont="1" applyBorder="1" applyAlignment="1">
      <alignment horizontal="left" vertical="top" wrapText="1"/>
    </xf>
    <xf numFmtId="0" fontId="67" fillId="0" borderId="132" xfId="0" applyFont="1" applyBorder="1" applyAlignment="1">
      <alignment horizontal="center" wrapText="1"/>
    </xf>
    <xf numFmtId="0" fontId="67" fillId="0" borderId="133" xfId="0" applyFont="1" applyBorder="1" applyAlignment="1">
      <alignment horizontal="center"/>
    </xf>
    <xf numFmtId="0" fontId="67" fillId="0" borderId="134" xfId="0" applyFont="1" applyBorder="1" applyAlignment="1">
      <alignment horizontal="center"/>
    </xf>
    <xf numFmtId="0" fontId="69" fillId="0" borderId="136" xfId="0" applyFont="1" applyBorder="1" applyAlignment="1">
      <alignment horizontal="right"/>
    </xf>
    <xf numFmtId="0" fontId="66" fillId="0" borderId="0" xfId="0" applyFont="1" applyAlignment="1">
      <alignment horizontal="right"/>
    </xf>
    <xf numFmtId="0" fontId="69" fillId="13" borderId="15" xfId="0" applyFont="1" applyFill="1" applyBorder="1" applyAlignment="1" applyProtection="1">
      <alignment horizontal="left"/>
      <protection locked="0"/>
    </xf>
    <xf numFmtId="0" fontId="66" fillId="13" borderId="15" xfId="0" applyFont="1" applyFill="1" applyBorder="1" applyAlignment="1" applyProtection="1">
      <alignment horizontal="left"/>
      <protection locked="0"/>
    </xf>
    <xf numFmtId="0" fontId="69" fillId="13" borderId="43" xfId="0" applyFont="1" applyFill="1" applyBorder="1" applyProtection="1">
      <protection locked="0"/>
    </xf>
    <xf numFmtId="0" fontId="66" fillId="13" borderId="149" xfId="0" applyFont="1" applyFill="1" applyBorder="1" applyProtection="1">
      <protection locked="0"/>
    </xf>
    <xf numFmtId="0" fontId="69" fillId="13" borderId="43" xfId="0" applyFont="1" applyFill="1" applyBorder="1" applyAlignment="1" applyProtection="1">
      <alignment horizontal="center"/>
      <protection locked="0"/>
    </xf>
    <xf numFmtId="0" fontId="109" fillId="13" borderId="145" xfId="28" applyNumberFormat="1" applyFont="1" applyFill="1" applyBorder="1" applyAlignment="1" applyProtection="1">
      <alignment horizontal="left" vertical="center"/>
      <protection locked="0"/>
    </xf>
    <xf numFmtId="0" fontId="66" fillId="13" borderId="157" xfId="0" applyFont="1" applyFill="1" applyBorder="1" applyProtection="1">
      <protection locked="0"/>
    </xf>
    <xf numFmtId="166" fontId="69" fillId="13" borderId="145" xfId="0" applyNumberFormat="1" applyFont="1" applyFill="1" applyBorder="1" applyAlignment="1" applyProtection="1">
      <alignment horizontal="center"/>
      <protection locked="0"/>
    </xf>
    <xf numFmtId="0" fontId="105" fillId="0" borderId="136" xfId="0" applyFont="1" applyBorder="1" applyAlignment="1">
      <alignment horizontal="left"/>
    </xf>
    <xf numFmtId="0" fontId="105" fillId="0" borderId="0" xfId="0" applyFont="1" applyAlignment="1">
      <alignment horizontal="left"/>
    </xf>
    <xf numFmtId="0" fontId="105" fillId="0" borderId="137" xfId="0" applyFont="1" applyBorder="1" applyAlignment="1">
      <alignment horizontal="left"/>
    </xf>
    <xf numFmtId="0" fontId="66" fillId="0" borderId="15" xfId="0" applyFont="1" applyBorder="1" applyAlignment="1">
      <alignment horizontal="center"/>
    </xf>
    <xf numFmtId="0" fontId="150" fillId="0" borderId="136" xfId="0" applyFont="1" applyBorder="1" applyAlignment="1">
      <alignment horizontal="left" vertical="top" wrapText="1"/>
    </xf>
    <xf numFmtId="0" fontId="150" fillId="0" borderId="0" xfId="0" applyFont="1" applyAlignment="1">
      <alignment horizontal="left" vertical="top" wrapText="1"/>
    </xf>
    <xf numFmtId="0" fontId="150" fillId="0" borderId="137" xfId="0" applyFont="1" applyBorder="1" applyAlignment="1">
      <alignment horizontal="left" vertical="top" wrapText="1"/>
    </xf>
    <xf numFmtId="0" fontId="87" fillId="0" borderId="136" xfId="0" applyFont="1" applyBorder="1" applyAlignment="1">
      <alignment horizontal="left"/>
    </xf>
    <xf numFmtId="0" fontId="87" fillId="0" borderId="0" xfId="0" applyFont="1" applyAlignment="1">
      <alignment horizontal="left"/>
    </xf>
    <xf numFmtId="0" fontId="69" fillId="13" borderId="43" xfId="0" applyFont="1" applyFill="1" applyBorder="1" applyAlignment="1" applyProtection="1">
      <alignment horizontal="left"/>
      <protection locked="0"/>
    </xf>
    <xf numFmtId="0" fontId="66" fillId="13" borderId="43" xfId="0" applyFont="1" applyFill="1" applyBorder="1" applyAlignment="1" applyProtection="1">
      <alignment horizontal="left"/>
      <protection locked="0"/>
    </xf>
    <xf numFmtId="0" fontId="66" fillId="13" borderId="43" xfId="0" applyFont="1" applyFill="1" applyBorder="1" applyAlignment="1" applyProtection="1">
      <alignment horizontal="center"/>
      <protection locked="0"/>
    </xf>
    <xf numFmtId="0" fontId="66" fillId="13" borderId="149" xfId="0" applyFont="1" applyFill="1" applyBorder="1" applyAlignment="1" applyProtection="1">
      <alignment horizontal="center"/>
      <protection locked="0"/>
    </xf>
    <xf numFmtId="0" fontId="69" fillId="0" borderId="0" xfId="0" applyFont="1"/>
    <xf numFmtId="0" fontId="69" fillId="0" borderId="137" xfId="0" applyFont="1" applyBorder="1"/>
    <xf numFmtId="0" fontId="69" fillId="13" borderId="92" xfId="0" applyFont="1" applyFill="1" applyBorder="1" applyProtection="1">
      <protection locked="0"/>
    </xf>
    <xf numFmtId="0" fontId="69" fillId="13" borderId="139" xfId="0" applyFont="1" applyFill="1" applyBorder="1" applyProtection="1">
      <protection locked="0"/>
    </xf>
    <xf numFmtId="0" fontId="69" fillId="13" borderId="15" xfId="0" applyFont="1" applyFill="1" applyBorder="1" applyAlignment="1" applyProtection="1">
      <alignment horizontal="center"/>
      <protection locked="0"/>
    </xf>
    <xf numFmtId="0" fontId="69" fillId="13" borderId="149" xfId="0" applyFont="1" applyFill="1" applyBorder="1" applyProtection="1">
      <protection locked="0"/>
    </xf>
    <xf numFmtId="0" fontId="69" fillId="13" borderId="157" xfId="0" applyFont="1" applyFill="1" applyBorder="1" applyProtection="1">
      <protection locked="0"/>
    </xf>
    <xf numFmtId="17" fontId="69" fillId="13" borderId="15" xfId="0" applyNumberFormat="1" applyFont="1" applyFill="1" applyBorder="1" applyProtection="1">
      <protection locked="0"/>
    </xf>
    <xf numFmtId="0" fontId="67" fillId="0" borderId="132" xfId="0" applyFont="1" applyBorder="1"/>
    <xf numFmtId="0" fontId="66" fillId="0" borderId="133" xfId="0" applyFont="1" applyBorder="1"/>
    <xf numFmtId="0" fontId="66" fillId="0" borderId="134" xfId="0" applyFont="1" applyBorder="1"/>
    <xf numFmtId="0" fontId="69" fillId="0" borderId="17" xfId="0" applyFont="1" applyBorder="1"/>
    <xf numFmtId="0" fontId="69" fillId="0" borderId="43" xfId="0" applyFont="1" applyBorder="1"/>
    <xf numFmtId="0" fontId="69" fillId="0" borderId="18" xfId="0" applyFont="1" applyBorder="1"/>
    <xf numFmtId="0" fontId="69" fillId="0" borderId="22" xfId="0" applyFont="1" applyBorder="1"/>
    <xf numFmtId="0" fontId="66" fillId="0" borderId="22" xfId="0" applyFont="1" applyBorder="1"/>
    <xf numFmtId="0" fontId="66" fillId="0" borderId="151" xfId="0" applyFont="1" applyBorder="1"/>
    <xf numFmtId="0" fontId="87" fillId="0" borderId="16" xfId="0" applyFont="1" applyBorder="1" applyAlignment="1">
      <alignment horizontal="center"/>
    </xf>
    <xf numFmtId="0" fontId="67" fillId="0" borderId="16" xfId="0" applyFont="1" applyBorder="1" applyAlignment="1">
      <alignment horizontal="center"/>
    </xf>
    <xf numFmtId="0" fontId="69" fillId="0" borderId="93" xfId="0" applyFont="1" applyBorder="1"/>
    <xf numFmtId="0" fontId="66" fillId="0" borderId="93" xfId="0" applyFont="1" applyBorder="1"/>
    <xf numFmtId="0" fontId="66" fillId="0" borderId="171" xfId="0" applyFont="1" applyBorder="1"/>
    <xf numFmtId="0" fontId="87" fillId="0" borderId="55" xfId="0" applyFont="1" applyBorder="1" applyAlignment="1">
      <alignment horizontal="center" vertical="center"/>
    </xf>
    <xf numFmtId="0" fontId="87" fillId="0" borderId="56" xfId="0" applyFont="1" applyBorder="1" applyAlignment="1">
      <alignment horizontal="center" vertical="center"/>
    </xf>
    <xf numFmtId="0" fontId="87" fillId="0" borderId="135" xfId="0" applyFont="1" applyBorder="1" applyAlignment="1">
      <alignment horizontal="center" vertical="center"/>
    </xf>
    <xf numFmtId="0" fontId="87" fillId="0" borderId="136" xfId="0" applyFont="1" applyBorder="1"/>
    <xf numFmtId="0" fontId="66" fillId="0" borderId="137" xfId="0" applyFont="1" applyBorder="1"/>
    <xf numFmtId="0" fontId="87" fillId="0" borderId="0" xfId="0" applyFont="1"/>
    <xf numFmtId="0" fontId="86" fillId="13" borderId="15" xfId="0" applyFont="1" applyFill="1" applyBorder="1" applyAlignment="1" applyProtection="1">
      <alignment horizontal="center"/>
      <protection locked="0"/>
    </xf>
    <xf numFmtId="0" fontId="91" fillId="0" borderId="136" xfId="0" applyFont="1" applyBorder="1"/>
    <xf numFmtId="0" fontId="76" fillId="0" borderId="0" xfId="0" applyFont="1"/>
    <xf numFmtId="0" fontId="76" fillId="0" borderId="137" xfId="0" applyFont="1" applyBorder="1"/>
    <xf numFmtId="0" fontId="90" fillId="0" borderId="136" xfId="0" applyFont="1" applyBorder="1" applyAlignment="1">
      <alignment wrapText="1"/>
    </xf>
    <xf numFmtId="0" fontId="76" fillId="0" borderId="0" xfId="0" applyFont="1" applyAlignment="1">
      <alignment wrapText="1"/>
    </xf>
    <xf numFmtId="0" fontId="76" fillId="0" borderId="137" xfId="0" applyFont="1" applyBorder="1" applyAlignment="1">
      <alignment wrapText="1"/>
    </xf>
    <xf numFmtId="0" fontId="69" fillId="0" borderId="146" xfId="0" applyFont="1" applyBorder="1"/>
    <xf numFmtId="0" fontId="66" fillId="0" borderId="146" xfId="0" applyFont="1" applyBorder="1"/>
    <xf numFmtId="0" fontId="66" fillId="0" borderId="147" xfId="0" applyFont="1" applyBorder="1"/>
    <xf numFmtId="0" fontId="67" fillId="0" borderId="133" xfId="0" applyFont="1" applyBorder="1"/>
    <xf numFmtId="0" fontId="67" fillId="0" borderId="134" xfId="0" applyFont="1" applyBorder="1"/>
    <xf numFmtId="0" fontId="69" fillId="0" borderId="136" xfId="0" applyFont="1" applyBorder="1" applyAlignment="1">
      <alignment horizontal="left"/>
    </xf>
    <xf numFmtId="0" fontId="69" fillId="0" borderId="0" xfId="0" applyFont="1" applyAlignment="1">
      <alignment horizontal="left"/>
    </xf>
    <xf numFmtId="0" fontId="68" fillId="0" borderId="132" xfId="0" applyFont="1" applyBorder="1" applyAlignment="1">
      <alignment horizontal="center"/>
    </xf>
    <xf numFmtId="0" fontId="68" fillId="0" borderId="133" xfId="0" applyFont="1" applyBorder="1" applyAlignment="1">
      <alignment horizontal="center"/>
    </xf>
    <xf numFmtId="0" fontId="68" fillId="0" borderId="134" xfId="0" applyFont="1" applyBorder="1" applyAlignment="1">
      <alignment horizontal="center"/>
    </xf>
    <xf numFmtId="0" fontId="82" fillId="0" borderId="136" xfId="0" applyFont="1" applyBorder="1" applyAlignment="1">
      <alignment vertical="center"/>
    </xf>
    <xf numFmtId="0" fontId="82" fillId="0" borderId="0" xfId="0" applyFont="1" applyAlignment="1">
      <alignment vertical="center"/>
    </xf>
    <xf numFmtId="0" fontId="69" fillId="0" borderId="55" xfId="0" applyFont="1" applyBorder="1" applyAlignment="1">
      <alignment vertical="center"/>
    </xf>
    <xf numFmtId="0" fontId="69" fillId="0" borderId="56" xfId="0" applyFont="1" applyBorder="1" applyAlignment="1">
      <alignment vertical="center"/>
    </xf>
    <xf numFmtId="0" fontId="69" fillId="0" borderId="135" xfId="0" applyFont="1" applyBorder="1" applyAlignment="1">
      <alignment vertical="center"/>
    </xf>
    <xf numFmtId="0" fontId="78" fillId="0" borderId="136" xfId="0" applyFont="1" applyBorder="1" applyAlignment="1">
      <alignment horizontal="center"/>
    </xf>
    <xf numFmtId="0" fontId="69" fillId="0" borderId="163" xfId="0" applyFont="1" applyBorder="1" applyAlignment="1">
      <alignment wrapText="1"/>
    </xf>
    <xf numFmtId="0" fontId="69" fillId="0" borderId="15" xfId="0" applyFont="1" applyBorder="1" applyAlignment="1">
      <alignment wrapText="1"/>
    </xf>
    <xf numFmtId="0" fontId="69" fillId="0" borderId="157" xfId="0" applyFont="1" applyBorder="1" applyAlignment="1">
      <alignment wrapText="1"/>
    </xf>
    <xf numFmtId="0" fontId="69" fillId="0" borderId="152" xfId="0" applyFont="1" applyBorder="1" applyAlignment="1">
      <alignment wrapText="1"/>
    </xf>
    <xf numFmtId="0" fontId="69" fillId="0" borderId="124" xfId="0" applyFont="1" applyBorder="1" applyAlignment="1">
      <alignment wrapText="1"/>
    </xf>
    <xf numFmtId="0" fontId="69" fillId="0" borderId="153" xfId="0" applyFont="1" applyBorder="1" applyAlignment="1">
      <alignment wrapText="1"/>
    </xf>
    <xf numFmtId="0" fontId="69" fillId="0" borderId="163" xfId="0" applyFont="1" applyBorder="1"/>
    <xf numFmtId="0" fontId="69" fillId="0" borderId="15" xfId="0" applyFont="1" applyBorder="1"/>
    <xf numFmtId="0" fontId="69" fillId="0" borderId="157" xfId="0" applyFont="1" applyBorder="1"/>
    <xf numFmtId="0" fontId="69" fillId="13" borderId="146" xfId="0" applyFont="1" applyFill="1" applyBorder="1" applyAlignment="1" applyProtection="1">
      <alignment horizontal="center"/>
      <protection locked="0"/>
    </xf>
    <xf numFmtId="0" fontId="69" fillId="13" borderId="147" xfId="0" applyFont="1" applyFill="1" applyBorder="1" applyAlignment="1" applyProtection="1">
      <alignment horizontal="center"/>
      <protection locked="0"/>
    </xf>
    <xf numFmtId="0" fontId="69" fillId="13" borderId="150" xfId="0" applyFont="1" applyFill="1" applyBorder="1" applyAlignment="1" applyProtection="1">
      <alignment horizontal="center"/>
      <protection locked="0"/>
    </xf>
    <xf numFmtId="0" fontId="69" fillId="13" borderId="22" xfId="0" applyFont="1" applyFill="1" applyBorder="1" applyAlignment="1" applyProtection="1">
      <alignment horizontal="center"/>
      <protection locked="0"/>
    </xf>
    <xf numFmtId="0" fontId="69" fillId="13" borderId="151" xfId="0" applyFont="1" applyFill="1" applyBorder="1" applyAlignment="1" applyProtection="1">
      <alignment horizontal="center"/>
      <protection locked="0"/>
    </xf>
    <xf numFmtId="14" fontId="69" fillId="13" borderId="22" xfId="0" applyNumberFormat="1" applyFont="1" applyFill="1" applyBorder="1" applyAlignment="1" applyProtection="1">
      <alignment horizontal="center"/>
      <protection locked="0"/>
    </xf>
    <xf numFmtId="0" fontId="87" fillId="0" borderId="16" xfId="0" applyFont="1" applyBorder="1" applyAlignment="1">
      <alignment horizontal="center" wrapText="1"/>
    </xf>
    <xf numFmtId="0" fontId="87" fillId="0" borderId="19" xfId="0" applyFont="1" applyBorder="1" applyAlignment="1">
      <alignment horizontal="center" wrapText="1"/>
    </xf>
    <xf numFmtId="0" fontId="69" fillId="0" borderId="148" xfId="0" applyFont="1" applyBorder="1" applyAlignment="1">
      <alignment horizontal="center"/>
    </xf>
    <xf numFmtId="0" fontId="69" fillId="0" borderId="43" xfId="0" applyFont="1" applyBorder="1" applyAlignment="1">
      <alignment horizontal="center"/>
    </xf>
    <xf numFmtId="0" fontId="69" fillId="0" borderId="18" xfId="0" applyFont="1" applyBorder="1" applyAlignment="1">
      <alignment horizontal="center"/>
    </xf>
    <xf numFmtId="0" fontId="69" fillId="13" borderId="154" xfId="0" applyFont="1" applyFill="1" applyBorder="1" applyAlignment="1" applyProtection="1">
      <alignment horizontal="center"/>
      <protection locked="0"/>
    </xf>
    <xf numFmtId="0" fontId="69" fillId="13" borderId="94" xfId="0" applyFont="1" applyFill="1" applyBorder="1" applyAlignment="1" applyProtection="1">
      <alignment horizontal="center"/>
      <protection locked="0"/>
    </xf>
    <xf numFmtId="0" fontId="69" fillId="0" borderId="136" xfId="0" applyFont="1" applyBorder="1" applyAlignment="1">
      <alignment horizontal="left" wrapText="1"/>
    </xf>
    <xf numFmtId="0" fontId="69" fillId="0" borderId="0" xfId="0" applyFont="1" applyAlignment="1">
      <alignment horizontal="left" wrapText="1"/>
    </xf>
    <xf numFmtId="0" fontId="69" fillId="0" borderId="137" xfId="0" applyFont="1" applyBorder="1" applyAlignment="1">
      <alignment horizontal="left" wrapText="1"/>
    </xf>
    <xf numFmtId="0" fontId="69" fillId="0" borderId="16" xfId="0" applyFont="1" applyBorder="1" applyAlignment="1">
      <alignment horizontal="center" vertical="center" wrapText="1"/>
    </xf>
    <xf numFmtId="0" fontId="69" fillId="0" borderId="172" xfId="0" applyFont="1" applyBorder="1" applyAlignment="1">
      <alignment horizontal="center" vertical="center" wrapText="1"/>
    </xf>
    <xf numFmtId="0" fontId="69" fillId="0" borderId="174" xfId="0" applyFont="1" applyBorder="1"/>
    <xf numFmtId="0" fontId="69" fillId="0" borderId="23" xfId="0" applyFont="1" applyBorder="1"/>
    <xf numFmtId="0" fontId="69" fillId="13" borderId="15" xfId="0" applyFont="1" applyFill="1" applyBorder="1" applyAlignment="1" applyProtection="1">
      <alignment horizontal="left" wrapText="1"/>
      <protection locked="0"/>
    </xf>
    <xf numFmtId="0" fontId="69" fillId="13" borderId="157" xfId="0" applyFont="1" applyFill="1" applyBorder="1" applyAlignment="1" applyProtection="1">
      <alignment horizontal="left" wrapText="1"/>
      <protection locked="0"/>
    </xf>
    <xf numFmtId="0" fontId="106" fillId="0" borderId="136" xfId="0" applyFont="1" applyBorder="1" applyAlignment="1">
      <alignment horizontal="left" wrapText="1"/>
    </xf>
    <xf numFmtId="0" fontId="106" fillId="0" borderId="0" xfId="0" applyFont="1" applyAlignment="1">
      <alignment horizontal="left" wrapText="1"/>
    </xf>
    <xf numFmtId="0" fontId="106" fillId="0" borderId="137" xfId="0" applyFont="1" applyBorder="1" applyAlignment="1">
      <alignment horizontal="left" wrapText="1"/>
    </xf>
    <xf numFmtId="0" fontId="67" fillId="0" borderId="132" xfId="0" applyFont="1" applyBorder="1" applyAlignment="1">
      <alignment horizontal="center" vertical="center"/>
    </xf>
    <xf numFmtId="0" fontId="67" fillId="0" borderId="133" xfId="0" applyFont="1" applyBorder="1" applyAlignment="1">
      <alignment horizontal="center" vertical="center"/>
    </xf>
    <xf numFmtId="0" fontId="67" fillId="0" borderId="134" xfId="0" applyFont="1" applyBorder="1" applyAlignment="1">
      <alignment horizontal="center" vertical="center"/>
    </xf>
    <xf numFmtId="0" fontId="69" fillId="13" borderId="155" xfId="0" applyFont="1" applyFill="1" applyBorder="1" applyAlignment="1" applyProtection="1">
      <alignment horizontal="center"/>
      <protection locked="0"/>
    </xf>
    <xf numFmtId="0" fontId="69" fillId="13" borderId="156" xfId="0" applyFont="1" applyFill="1" applyBorder="1" applyAlignment="1" applyProtection="1">
      <alignment horizontal="center"/>
      <protection locked="0"/>
    </xf>
    <xf numFmtId="0" fontId="69" fillId="13" borderId="163" xfId="0" applyFont="1" applyFill="1" applyBorder="1" applyProtection="1">
      <protection locked="0"/>
    </xf>
    <xf numFmtId="0" fontId="69" fillId="0" borderId="150" xfId="0" applyFont="1" applyBorder="1"/>
    <xf numFmtId="0" fontId="105" fillId="13" borderId="22" xfId="0" applyFont="1" applyFill="1" applyBorder="1" applyProtection="1">
      <protection locked="0"/>
    </xf>
    <xf numFmtId="0" fontId="69" fillId="0" borderId="148" xfId="0" applyFont="1" applyBorder="1" applyAlignment="1">
      <alignment horizontal="right"/>
    </xf>
    <xf numFmtId="0" fontId="69" fillId="0" borderId="43" xfId="0" applyFont="1" applyBorder="1" applyAlignment="1">
      <alignment horizontal="right"/>
    </xf>
    <xf numFmtId="0" fontId="69" fillId="0" borderId="18" xfId="0" applyFont="1" applyBorder="1" applyAlignment="1">
      <alignment horizontal="right"/>
    </xf>
    <xf numFmtId="0" fontId="69" fillId="0" borderId="175" xfId="0" applyFont="1" applyBorder="1"/>
    <xf numFmtId="0" fontId="73" fillId="13" borderId="15" xfId="0" applyFont="1" applyFill="1" applyBorder="1" applyAlignment="1" applyProtection="1">
      <alignment horizontal="center"/>
      <protection locked="0"/>
    </xf>
    <xf numFmtId="0" fontId="73" fillId="13" borderId="157" xfId="0" applyFont="1" applyFill="1" applyBorder="1" applyAlignment="1" applyProtection="1">
      <alignment horizontal="center"/>
      <protection locked="0"/>
    </xf>
    <xf numFmtId="0" fontId="69" fillId="13" borderId="22" xfId="0" applyFont="1" applyFill="1" applyBorder="1" applyProtection="1">
      <protection locked="0"/>
    </xf>
    <xf numFmtId="0" fontId="69" fillId="13" borderId="150" xfId="0" applyFont="1" applyFill="1" applyBorder="1" applyProtection="1">
      <protection locked="0"/>
    </xf>
    <xf numFmtId="0" fontId="87" fillId="0" borderId="150" xfId="0" applyFont="1" applyBorder="1" applyAlignment="1">
      <alignment horizontal="center"/>
    </xf>
    <xf numFmtId="0" fontId="87" fillId="0" borderId="22" xfId="0" applyFont="1" applyBorder="1" applyAlignment="1">
      <alignment horizontal="center"/>
    </xf>
    <xf numFmtId="0" fontId="87" fillId="0" borderId="22" xfId="0" applyFont="1" applyBorder="1" applyAlignment="1">
      <alignment horizontal="center" wrapText="1"/>
    </xf>
    <xf numFmtId="0" fontId="87" fillId="0" borderId="151" xfId="0" applyFont="1" applyBorder="1" applyAlignment="1">
      <alignment horizontal="center"/>
    </xf>
    <xf numFmtId="0" fontId="69" fillId="13" borderId="17" xfId="0" applyFont="1" applyFill="1" applyBorder="1" applyProtection="1">
      <protection locked="0"/>
    </xf>
    <xf numFmtId="0" fontId="69" fillId="13" borderId="18" xfId="0" applyFont="1" applyFill="1" applyBorder="1" applyProtection="1">
      <protection locked="0"/>
    </xf>
    <xf numFmtId="0" fontId="69" fillId="13" borderId="151" xfId="0" applyFont="1" applyFill="1" applyBorder="1" applyProtection="1">
      <protection locked="0"/>
    </xf>
    <xf numFmtId="0" fontId="87" fillId="0" borderId="0" xfId="0" applyFont="1" applyAlignment="1">
      <alignment horizontal="center"/>
    </xf>
    <xf numFmtId="0" fontId="67" fillId="0" borderId="132" xfId="0" applyFont="1" applyBorder="1" applyAlignment="1">
      <alignment horizontal="left" vertical="center"/>
    </xf>
    <xf numFmtId="0" fontId="67" fillId="0" borderId="133" xfId="0" applyFont="1" applyBorder="1" applyAlignment="1">
      <alignment horizontal="left" vertical="center"/>
    </xf>
    <xf numFmtId="0" fontId="67" fillId="0" borderId="134" xfId="0" applyFont="1" applyBorder="1" applyAlignment="1">
      <alignment horizontal="left" vertical="center"/>
    </xf>
    <xf numFmtId="0" fontId="105" fillId="0" borderId="40" xfId="0" applyFont="1" applyBorder="1" applyAlignment="1">
      <alignment horizontal="center" vertical="center" wrapText="1"/>
    </xf>
    <xf numFmtId="0" fontId="105" fillId="0" borderId="54" xfId="0" applyFont="1" applyBorder="1" applyAlignment="1">
      <alignment horizontal="center" vertical="center" wrapText="1"/>
    </xf>
    <xf numFmtId="0" fontId="105" fillId="0" borderId="16" xfId="0" applyFont="1" applyBorder="1" applyAlignment="1">
      <alignment horizontal="center" vertical="center" wrapText="1"/>
    </xf>
    <xf numFmtId="14" fontId="69" fillId="13" borderId="146" xfId="0" applyNumberFormat="1" applyFont="1" applyFill="1" applyBorder="1" applyAlignment="1" applyProtection="1">
      <alignment horizontal="center"/>
      <protection locked="0"/>
    </xf>
    <xf numFmtId="14" fontId="69" fillId="13" borderId="257" xfId="0" applyNumberFormat="1" applyFont="1" applyFill="1" applyBorder="1" applyAlignment="1" applyProtection="1">
      <alignment horizontal="center"/>
      <protection locked="0"/>
    </xf>
    <xf numFmtId="14" fontId="69" fillId="13" borderId="145" xfId="0" applyNumberFormat="1" applyFont="1" applyFill="1" applyBorder="1" applyAlignment="1" applyProtection="1">
      <alignment horizontal="center"/>
      <protection locked="0"/>
    </xf>
    <xf numFmtId="14" fontId="69" fillId="13" borderId="220" xfId="0" applyNumberFormat="1" applyFont="1" applyFill="1" applyBorder="1" applyAlignment="1" applyProtection="1">
      <alignment horizontal="center"/>
      <protection locked="0"/>
    </xf>
    <xf numFmtId="14" fontId="69" fillId="13" borderId="94" xfId="0" applyNumberFormat="1" applyFont="1" applyFill="1" applyBorder="1" applyAlignment="1" applyProtection="1">
      <alignment horizontal="center"/>
      <protection locked="0"/>
    </xf>
    <xf numFmtId="14" fontId="69" fillId="13" borderId="17" xfId="0" applyNumberFormat="1" applyFont="1" applyFill="1" applyBorder="1" applyAlignment="1" applyProtection="1">
      <alignment horizontal="center"/>
      <protection locked="0"/>
    </xf>
    <xf numFmtId="14" fontId="69" fillId="13" borderId="43" xfId="0" applyNumberFormat="1" applyFont="1" applyFill="1" applyBorder="1" applyAlignment="1" applyProtection="1">
      <alignment horizontal="center"/>
      <protection locked="0"/>
    </xf>
    <xf numFmtId="14" fontId="69" fillId="13" borderId="18" xfId="0" applyNumberFormat="1" applyFont="1" applyFill="1" applyBorder="1" applyAlignment="1" applyProtection="1">
      <alignment horizontal="center"/>
      <protection locked="0"/>
    </xf>
    <xf numFmtId="14" fontId="69" fillId="13" borderId="126" xfId="0" applyNumberFormat="1" applyFont="1" applyFill="1" applyBorder="1" applyAlignment="1" applyProtection="1">
      <alignment horizontal="center"/>
      <protection locked="0"/>
    </xf>
    <xf numFmtId="14" fontId="69" fillId="13" borderId="124" xfId="0" applyNumberFormat="1" applyFont="1" applyFill="1" applyBorder="1" applyAlignment="1" applyProtection="1">
      <alignment horizontal="center"/>
      <protection locked="0"/>
    </xf>
    <xf numFmtId="14" fontId="69" fillId="13" borderId="221" xfId="0" applyNumberFormat="1" applyFont="1" applyFill="1" applyBorder="1" applyAlignment="1" applyProtection="1">
      <alignment horizontal="center"/>
      <protection locked="0"/>
    </xf>
    <xf numFmtId="0" fontId="69" fillId="0" borderId="136" xfId="0" applyFont="1" applyBorder="1" applyAlignment="1">
      <alignment wrapText="1"/>
    </xf>
    <xf numFmtId="0" fontId="69" fillId="0" borderId="0" xfId="0" applyFont="1" applyAlignment="1">
      <alignment wrapText="1"/>
    </xf>
    <xf numFmtId="0" fontId="69" fillId="0" borderId="138" xfId="0" applyFont="1" applyBorder="1"/>
    <xf numFmtId="0" fontId="69" fillId="0" borderId="92" xfId="0" applyFont="1" applyBorder="1"/>
    <xf numFmtId="0" fontId="69" fillId="0" borderId="139" xfId="0" applyFont="1" applyBorder="1"/>
    <xf numFmtId="0" fontId="67" fillId="0" borderId="132" xfId="0" applyFont="1" applyBorder="1" applyAlignment="1">
      <alignment vertical="center"/>
    </xf>
    <xf numFmtId="0" fontId="67" fillId="0" borderId="133" xfId="0" applyFont="1" applyBorder="1" applyAlignment="1">
      <alignment vertical="center"/>
    </xf>
    <xf numFmtId="0" fontId="67" fillId="0" borderId="134" xfId="0" applyFont="1" applyBorder="1" applyAlignment="1">
      <alignment vertical="center"/>
    </xf>
    <xf numFmtId="0" fontId="86" fillId="0" borderId="136" xfId="0" applyFont="1" applyBorder="1" applyAlignment="1">
      <alignment horizontal="left" vertical="top" wrapText="1"/>
    </xf>
    <xf numFmtId="0" fontId="86" fillId="0" borderId="0" xfId="0" applyFont="1" applyAlignment="1">
      <alignment horizontal="left" vertical="top" wrapText="1"/>
    </xf>
    <xf numFmtId="0" fontId="86" fillId="0" borderId="137" xfId="0" applyFont="1" applyBorder="1" applyAlignment="1">
      <alignment horizontal="left" vertical="top" wrapText="1"/>
    </xf>
    <xf numFmtId="0" fontId="105" fillId="0" borderId="136" xfId="0" applyFont="1" applyBorder="1" applyAlignment="1">
      <alignment horizontal="left" vertical="center" wrapText="1"/>
    </xf>
    <xf numFmtId="0" fontId="105" fillId="0" borderId="0" xfId="0" applyFont="1" applyAlignment="1">
      <alignment horizontal="left" vertical="center" wrapText="1"/>
    </xf>
    <xf numFmtId="0" fontId="105" fillId="0" borderId="137" xfId="0" applyFont="1" applyBorder="1" applyAlignment="1">
      <alignment horizontal="left" vertical="center" wrapText="1"/>
    </xf>
    <xf numFmtId="0" fontId="86" fillId="0" borderId="136" xfId="0" applyFont="1" applyBorder="1" applyAlignment="1">
      <alignment vertical="top" wrapText="1"/>
    </xf>
    <xf numFmtId="0" fontId="86" fillId="0" borderId="0" xfId="0" applyFont="1" applyAlignment="1">
      <alignment vertical="top" wrapText="1"/>
    </xf>
    <xf numFmtId="0" fontId="86" fillId="0" borderId="137" xfId="0" applyFont="1" applyBorder="1" applyAlignment="1">
      <alignment vertical="top" wrapText="1"/>
    </xf>
    <xf numFmtId="0" fontId="69" fillId="0" borderId="132" xfId="0" applyFont="1" applyBorder="1" applyAlignment="1">
      <alignment wrapText="1"/>
    </xf>
    <xf numFmtId="0" fontId="69" fillId="0" borderId="133" xfId="0" applyFont="1" applyBorder="1" applyAlignment="1">
      <alignment wrapText="1"/>
    </xf>
    <xf numFmtId="0" fontId="69" fillId="0" borderId="134" xfId="0" applyFont="1" applyBorder="1" applyAlignment="1">
      <alignment wrapText="1"/>
    </xf>
    <xf numFmtId="0" fontId="67" fillId="0" borderId="55" xfId="0" applyFont="1" applyBorder="1"/>
    <xf numFmtId="0" fontId="67" fillId="0" borderId="56" xfId="0" applyFont="1" applyBorder="1"/>
    <xf numFmtId="0" fontId="67" fillId="0" borderId="135" xfId="0" applyFont="1" applyBorder="1"/>
    <xf numFmtId="0" fontId="69" fillId="0" borderId="136" xfId="0" applyFont="1" applyBorder="1" applyAlignment="1">
      <alignment horizontal="left" vertical="top"/>
    </xf>
    <xf numFmtId="0" fontId="69" fillId="0" borderId="0" xfId="0" applyFont="1" applyAlignment="1">
      <alignment horizontal="left" vertical="top"/>
    </xf>
    <xf numFmtId="0" fontId="69" fillId="0" borderId="137" xfId="0" applyFont="1" applyBorder="1" applyAlignment="1">
      <alignment horizontal="left" vertical="top"/>
    </xf>
    <xf numFmtId="0" fontId="69" fillId="13" borderId="148" xfId="0" applyFont="1" applyFill="1" applyBorder="1" applyProtection="1">
      <protection locked="0"/>
    </xf>
    <xf numFmtId="0" fontId="69" fillId="0" borderId="136" xfId="0" applyFont="1" applyBorder="1" applyAlignment="1">
      <alignment horizontal="left" vertical="top" wrapText="1"/>
    </xf>
    <xf numFmtId="0" fontId="69" fillId="0" borderId="0" xfId="0" applyFont="1" applyAlignment="1">
      <alignment horizontal="left" vertical="top" wrapText="1"/>
    </xf>
    <xf numFmtId="0" fontId="69" fillId="0" borderId="137" xfId="0" applyFont="1" applyBorder="1" applyAlignment="1">
      <alignment horizontal="left" vertical="top" wrapText="1"/>
    </xf>
    <xf numFmtId="170" fontId="103" fillId="12" borderId="132" xfId="36" applyFont="1" applyFill="1" applyBorder="1" applyAlignment="1" applyProtection="1">
      <alignment horizontal="left" vertical="center"/>
      <protection locked="0"/>
    </xf>
    <xf numFmtId="170" fontId="103" fillId="12" borderId="133" xfId="36" applyFont="1" applyFill="1" applyBorder="1" applyAlignment="1" applyProtection="1">
      <alignment horizontal="left" vertical="center"/>
      <protection locked="0"/>
    </xf>
    <xf numFmtId="170" fontId="136" fillId="12" borderId="132" xfId="36" applyFont="1" applyFill="1" applyBorder="1" applyAlignment="1" applyProtection="1">
      <alignment horizontal="center"/>
      <protection locked="0"/>
    </xf>
    <xf numFmtId="170" fontId="136" fillId="12" borderId="134" xfId="36" applyFont="1" applyFill="1" applyBorder="1" applyAlignment="1" applyProtection="1">
      <alignment horizontal="center"/>
      <protection locked="0"/>
    </xf>
    <xf numFmtId="0" fontId="109" fillId="13" borderId="148" xfId="36" applyNumberFormat="1" applyFont="1" applyFill="1" applyBorder="1" applyAlignment="1" applyProtection="1">
      <alignment horizontal="left" vertical="center"/>
      <protection locked="0"/>
    </xf>
    <xf numFmtId="0" fontId="109" fillId="13" borderId="43" xfId="36" applyNumberFormat="1" applyFont="1" applyFill="1" applyBorder="1" applyAlignment="1" applyProtection="1">
      <alignment horizontal="left" vertical="center"/>
      <protection locked="0"/>
    </xf>
    <xf numFmtId="0" fontId="109" fillId="13" borderId="18" xfId="36" applyNumberFormat="1" applyFont="1" applyFill="1" applyBorder="1" applyAlignment="1" applyProtection="1">
      <alignment horizontal="left" vertical="center"/>
      <protection locked="0"/>
    </xf>
    <xf numFmtId="0" fontId="109" fillId="13" borderId="152" xfId="36" applyNumberFormat="1" applyFont="1" applyFill="1" applyBorder="1" applyAlignment="1" applyProtection="1">
      <alignment horizontal="left" vertical="center"/>
      <protection locked="0"/>
    </xf>
    <xf numFmtId="0" fontId="109" fillId="13" borderId="124" xfId="36" applyNumberFormat="1" applyFont="1" applyFill="1" applyBorder="1" applyAlignment="1" applyProtection="1">
      <alignment horizontal="left" vertical="center"/>
      <protection locked="0"/>
    </xf>
    <xf numFmtId="0" fontId="109" fillId="13" borderId="221" xfId="36" applyNumberFormat="1" applyFont="1" applyFill="1" applyBorder="1" applyAlignment="1" applyProtection="1">
      <alignment horizontal="left" vertical="center"/>
      <protection locked="0"/>
    </xf>
    <xf numFmtId="170" fontId="130" fillId="0" borderId="55" xfId="36" applyFont="1" applyBorder="1" applyAlignment="1" applyProtection="1">
      <alignment horizontal="center" vertical="center"/>
      <protection locked="0"/>
    </xf>
    <xf numFmtId="37" fontId="90" fillId="0" borderId="56" xfId="42" applyFont="1" applyBorder="1" applyAlignment="1" applyProtection="1">
      <alignment horizontal="center" vertical="center"/>
      <protection locked="0"/>
    </xf>
    <xf numFmtId="0" fontId="109" fillId="13" borderId="144" xfId="36" applyNumberFormat="1" applyFont="1" applyFill="1" applyBorder="1" applyAlignment="1" applyProtection="1">
      <alignment horizontal="left" vertical="center"/>
      <protection locked="0"/>
    </xf>
    <xf numFmtId="0" fontId="109" fillId="13" borderId="145" xfId="36" applyNumberFormat="1" applyFont="1" applyFill="1" applyBorder="1" applyAlignment="1" applyProtection="1">
      <alignment horizontal="left" vertical="center"/>
      <protection locked="0"/>
    </xf>
    <xf numFmtId="0" fontId="109" fillId="13" borderId="220" xfId="36" applyNumberFormat="1" applyFont="1" applyFill="1" applyBorder="1" applyAlignment="1" applyProtection="1">
      <alignment horizontal="left" vertical="center"/>
      <protection locked="0"/>
    </xf>
    <xf numFmtId="170" fontId="136" fillId="12" borderId="133" xfId="36" applyFont="1" applyFill="1" applyBorder="1" applyAlignment="1" applyProtection="1">
      <alignment horizontal="center"/>
      <protection locked="0"/>
    </xf>
    <xf numFmtId="37" fontId="128" fillId="12" borderId="133" xfId="42" applyFont="1" applyFill="1" applyBorder="1" applyProtection="1">
      <protection locked="0"/>
    </xf>
    <xf numFmtId="180" fontId="109" fillId="13" borderId="132" xfId="36" applyNumberFormat="1" applyFont="1" applyFill="1" applyBorder="1" applyAlignment="1" applyProtection="1">
      <alignment horizontal="center" vertical="center"/>
      <protection locked="0"/>
    </xf>
    <xf numFmtId="180" fontId="109" fillId="13" borderId="134" xfId="36" applyNumberFormat="1" applyFont="1" applyFill="1" applyBorder="1" applyAlignment="1" applyProtection="1">
      <alignment horizontal="center" vertical="center"/>
      <protection locked="0"/>
    </xf>
    <xf numFmtId="170" fontId="70" fillId="11" borderId="152" xfId="36" applyFont="1" applyFill="1" applyBorder="1" applyAlignment="1" applyProtection="1">
      <alignment horizontal="center" vertical="center"/>
      <protection locked="0"/>
    </xf>
    <xf numFmtId="170" fontId="70" fillId="11" borderId="124" xfId="36" applyFont="1" applyFill="1" applyBorder="1" applyAlignment="1" applyProtection="1">
      <alignment horizontal="center" vertical="center"/>
      <protection locked="0"/>
    </xf>
    <xf numFmtId="170" fontId="70" fillId="11" borderId="153" xfId="36" applyFont="1" applyFill="1" applyBorder="1" applyAlignment="1" applyProtection="1">
      <alignment horizontal="center" vertical="center"/>
      <protection locked="0"/>
    </xf>
    <xf numFmtId="0" fontId="109" fillId="0" borderId="0" xfId="36" applyNumberFormat="1" applyFont="1" applyAlignment="1" applyProtection="1">
      <alignment horizontal="left" vertical="center"/>
      <protection locked="0"/>
    </xf>
    <xf numFmtId="170" fontId="111" fillId="12" borderId="132" xfId="36" applyFont="1" applyFill="1" applyBorder="1" applyAlignment="1" applyProtection="1">
      <alignment horizontal="left" vertical="center"/>
      <protection locked="0"/>
    </xf>
    <xf numFmtId="37" fontId="128" fillId="12" borderId="133" xfId="42" applyFont="1" applyFill="1" applyBorder="1" applyAlignment="1" applyProtection="1">
      <alignment vertical="center"/>
      <protection locked="0"/>
    </xf>
    <xf numFmtId="37" fontId="128" fillId="12" borderId="92" xfId="42" applyFont="1" applyFill="1" applyBorder="1" applyAlignment="1" applyProtection="1">
      <alignment vertical="center"/>
      <protection locked="0"/>
    </xf>
    <xf numFmtId="170" fontId="111" fillId="12" borderId="133" xfId="36" applyFont="1" applyFill="1" applyBorder="1" applyAlignment="1" applyProtection="1">
      <alignment horizontal="left" vertical="center"/>
      <protection locked="0"/>
    </xf>
    <xf numFmtId="170" fontId="103" fillId="0" borderId="0" xfId="36" applyFont="1" applyAlignment="1" applyProtection="1">
      <alignment horizontal="center" vertical="center"/>
      <protection locked="0"/>
    </xf>
    <xf numFmtId="0" fontId="76" fillId="0" borderId="15" xfId="36" applyNumberFormat="1" applyFont="1" applyBorder="1" applyAlignment="1" applyProtection="1">
      <alignment horizontal="center" vertical="center"/>
      <protection locked="0"/>
    </xf>
    <xf numFmtId="170" fontId="129" fillId="0" borderId="0" xfId="36" applyFont="1" applyAlignment="1" applyProtection="1">
      <alignment horizontal="center" vertical="center" wrapText="1"/>
      <protection locked="0"/>
    </xf>
    <xf numFmtId="170" fontId="130" fillId="12" borderId="16" xfId="36" applyFont="1" applyFill="1" applyBorder="1" applyAlignment="1" applyProtection="1">
      <alignment horizontal="center" vertical="center"/>
      <protection locked="0"/>
    </xf>
    <xf numFmtId="37" fontId="90" fillId="12" borderId="93" xfId="42" applyFont="1" applyFill="1" applyBorder="1" applyAlignment="1" applyProtection="1">
      <alignment horizontal="center" vertical="center"/>
      <protection locked="0"/>
    </xf>
    <xf numFmtId="37" fontId="76" fillId="0" borderId="0" xfId="42" applyFont="1" applyAlignment="1">
      <alignment horizontal="right"/>
    </xf>
    <xf numFmtId="37" fontId="76" fillId="0" borderId="17" xfId="42" applyFont="1" applyBorder="1" applyAlignment="1">
      <alignment horizontal="right"/>
    </xf>
    <xf numFmtId="37" fontId="76" fillId="0" borderId="18" xfId="42" applyFont="1" applyBorder="1" applyAlignment="1">
      <alignment horizontal="right"/>
    </xf>
    <xf numFmtId="37" fontId="76" fillId="0" borderId="20" xfId="42" applyFont="1" applyBorder="1" applyAlignment="1">
      <alignment horizontal="right"/>
    </xf>
    <xf numFmtId="37" fontId="76" fillId="0" borderId="21" xfId="42" applyFont="1" applyBorder="1" applyAlignment="1">
      <alignment horizontal="right"/>
    </xf>
    <xf numFmtId="171" fontId="76" fillId="0" borderId="0" xfId="28" applyNumberFormat="1" applyFont="1" applyFill="1" applyBorder="1" applyAlignment="1" applyProtection="1">
      <alignment horizontal="center"/>
      <protection locked="0"/>
    </xf>
    <xf numFmtId="178" fontId="76" fillId="0" borderId="0" xfId="30" applyNumberFormat="1" applyFont="1" applyFill="1" applyBorder="1" applyAlignment="1" applyProtection="1">
      <alignment horizontal="center"/>
      <protection locked="0"/>
    </xf>
    <xf numFmtId="37" fontId="76" fillId="13" borderId="16" xfId="42" applyFont="1" applyFill="1" applyBorder="1" applyAlignment="1" applyProtection="1">
      <alignment horizontal="center" vertical="center"/>
      <protection locked="0"/>
    </xf>
    <xf numFmtId="37" fontId="76" fillId="13" borderId="19" xfId="42" applyFont="1" applyFill="1" applyBorder="1" applyAlignment="1" applyProtection="1">
      <alignment horizontal="center" vertical="center"/>
      <protection locked="0"/>
    </xf>
    <xf numFmtId="37" fontId="70" fillId="0" borderId="0" xfId="42" applyFont="1" applyAlignment="1">
      <alignment horizontal="center"/>
    </xf>
    <xf numFmtId="181" fontId="76" fillId="0" borderId="0" xfId="42" applyNumberFormat="1" applyFont="1" applyAlignment="1" applyProtection="1">
      <alignment horizontal="center"/>
      <protection locked="0"/>
    </xf>
    <xf numFmtId="37" fontId="76" fillId="13" borderId="16" xfId="42" applyFont="1" applyFill="1" applyBorder="1" applyAlignment="1" applyProtection="1">
      <alignment vertical="center"/>
      <protection locked="0"/>
    </xf>
    <xf numFmtId="37" fontId="76" fillId="13" borderId="19" xfId="42" applyFont="1" applyFill="1" applyBorder="1" applyAlignment="1" applyProtection="1">
      <alignment vertical="center"/>
      <protection locked="0"/>
    </xf>
    <xf numFmtId="37" fontId="111" fillId="0" borderId="23" xfId="42" applyFont="1" applyBorder="1" applyAlignment="1">
      <alignment horizontal="center"/>
    </xf>
    <xf numFmtId="37" fontId="76" fillId="0" borderId="16" xfId="42" applyFont="1" applyBorder="1" applyAlignment="1">
      <alignment horizontal="left" vertical="center"/>
    </xf>
    <xf numFmtId="37" fontId="76" fillId="0" borderId="19" xfId="42" applyFont="1" applyBorder="1" applyAlignment="1">
      <alignment horizontal="left" vertical="center"/>
    </xf>
    <xf numFmtId="0" fontId="76" fillId="0" borderId="132" xfId="42" applyNumberFormat="1" applyFont="1" applyBorder="1" applyAlignment="1">
      <alignment horizontal="center"/>
    </xf>
    <xf numFmtId="0" fontId="76" fillId="0" borderId="134" xfId="42" applyNumberFormat="1" applyFont="1" applyBorder="1" applyAlignment="1">
      <alignment horizontal="center"/>
    </xf>
    <xf numFmtId="37" fontId="76" fillId="0" borderId="0" xfId="42" applyFont="1" applyAlignment="1">
      <alignment horizontal="right" vertical="top" wrapText="1"/>
    </xf>
    <xf numFmtId="37" fontId="111" fillId="0" borderId="0" xfId="42" applyFont="1" applyAlignment="1">
      <alignment horizontal="center"/>
    </xf>
    <xf numFmtId="37" fontId="129" fillId="0" borderId="0" xfId="42" applyFont="1" applyAlignment="1">
      <alignment horizontal="center"/>
    </xf>
    <xf numFmtId="37" fontId="111" fillId="12" borderId="17" xfId="42" applyFont="1" applyFill="1" applyBorder="1" applyAlignment="1">
      <alignment horizontal="center"/>
    </xf>
    <xf numFmtId="37" fontId="111" fillId="12" borderId="18" xfId="42" applyFont="1" applyFill="1" applyBorder="1" applyAlignment="1">
      <alignment horizontal="center"/>
    </xf>
    <xf numFmtId="170" fontId="142" fillId="0" borderId="0" xfId="35" quotePrefix="1" applyFont="1" applyAlignment="1">
      <alignment horizontal="left" vertical="top" wrapText="1"/>
    </xf>
    <xf numFmtId="170" fontId="109" fillId="13" borderId="16" xfId="35" applyFont="1" applyFill="1" applyBorder="1" applyAlignment="1" applyProtection="1">
      <alignment horizontal="center" vertical="center"/>
      <protection locked="0"/>
    </xf>
    <xf numFmtId="170" fontId="109" fillId="13" borderId="248" xfId="35" applyFont="1" applyFill="1" applyBorder="1" applyAlignment="1" applyProtection="1">
      <alignment horizontal="center" vertical="center"/>
      <protection locked="0"/>
    </xf>
    <xf numFmtId="170" fontId="109" fillId="12" borderId="227" xfId="35" applyFont="1" applyFill="1" applyBorder="1" applyAlignment="1">
      <alignment horizontal="right" vertical="center"/>
    </xf>
    <xf numFmtId="170" fontId="109" fillId="12" borderId="228" xfId="35" applyFont="1" applyFill="1" applyBorder="1" applyAlignment="1">
      <alignment horizontal="right" vertical="center"/>
    </xf>
    <xf numFmtId="170" fontId="109" fillId="12" borderId="229" xfId="35" applyFont="1" applyFill="1" applyBorder="1" applyAlignment="1">
      <alignment horizontal="left" vertical="center"/>
    </xf>
    <xf numFmtId="170" fontId="109" fillId="12" borderId="227" xfId="35" applyFont="1" applyFill="1" applyBorder="1" applyAlignment="1">
      <alignment horizontal="left" vertical="center"/>
    </xf>
    <xf numFmtId="170" fontId="109" fillId="12" borderId="230" xfId="35" applyFont="1" applyFill="1" applyBorder="1" applyAlignment="1">
      <alignment horizontal="left" vertical="center"/>
    </xf>
    <xf numFmtId="165" fontId="70" fillId="11" borderId="240" xfId="35" applyNumberFormat="1" applyFont="1" applyFill="1" applyBorder="1" applyAlignment="1">
      <alignment horizontal="center" vertical="center"/>
    </xf>
    <xf numFmtId="165" fontId="70" fillId="11" borderId="245" xfId="35" applyNumberFormat="1" applyFont="1" applyFill="1" applyBorder="1" applyAlignment="1">
      <alignment horizontal="center" vertical="center"/>
    </xf>
    <xf numFmtId="49" fontId="76" fillId="0" borderId="132" xfId="35" applyNumberFormat="1" applyFont="1" applyBorder="1" applyAlignment="1">
      <alignment horizontal="center" vertical="center"/>
    </xf>
    <xf numFmtId="49" fontId="76" fillId="0" borderId="133" xfId="35" applyNumberFormat="1" applyFont="1" applyBorder="1" applyAlignment="1">
      <alignment horizontal="center" vertical="center"/>
    </xf>
    <xf numFmtId="49" fontId="76" fillId="0" borderId="134" xfId="35" applyNumberFormat="1" applyFont="1" applyBorder="1" applyAlignment="1">
      <alignment horizontal="center" vertical="center"/>
    </xf>
    <xf numFmtId="170" fontId="103" fillId="0" borderId="0" xfId="35" applyFont="1" applyAlignment="1">
      <alignment horizontal="center" vertical="center"/>
    </xf>
    <xf numFmtId="170" fontId="140" fillId="0" borderId="0" xfId="35" applyFont="1" applyAlignment="1">
      <alignment horizontal="center" vertical="center"/>
    </xf>
    <xf numFmtId="37" fontId="76" fillId="13" borderId="15" xfId="42" applyFont="1" applyFill="1" applyBorder="1" applyAlignment="1" applyProtection="1">
      <alignment horizontal="left" vertical="center"/>
      <protection locked="0"/>
    </xf>
    <xf numFmtId="14" fontId="76" fillId="13" borderId="15" xfId="42" applyNumberFormat="1" applyFont="1" applyFill="1" applyBorder="1" applyAlignment="1" applyProtection="1">
      <alignment horizontal="center"/>
      <protection locked="0"/>
    </xf>
    <xf numFmtId="0" fontId="76" fillId="0" borderId="132" xfId="35" applyNumberFormat="1" applyFont="1" applyBorder="1" applyAlignment="1">
      <alignment horizontal="center" vertical="center"/>
    </xf>
    <xf numFmtId="0" fontId="76" fillId="0" borderId="134" xfId="35" applyNumberFormat="1" applyFont="1" applyBorder="1" applyAlignment="1">
      <alignment horizontal="center" vertical="center"/>
    </xf>
    <xf numFmtId="37" fontId="76" fillId="13" borderId="124" xfId="42" applyFont="1" applyFill="1" applyBorder="1" applyAlignment="1" applyProtection="1">
      <alignment horizontal="left" vertical="center"/>
      <protection locked="0"/>
    </xf>
    <xf numFmtId="37" fontId="76" fillId="13" borderId="221" xfId="42" applyFont="1" applyFill="1" applyBorder="1" applyAlignment="1" applyProtection="1">
      <alignment horizontal="left" vertical="center"/>
      <protection locked="0"/>
    </xf>
    <xf numFmtId="37" fontId="76" fillId="13" borderId="43" xfId="42" applyFont="1" applyFill="1" applyBorder="1" applyAlignment="1" applyProtection="1">
      <alignment horizontal="left" vertical="center"/>
      <protection locked="0"/>
    </xf>
    <xf numFmtId="37" fontId="76" fillId="13" borderId="18" xfId="42" applyFont="1" applyFill="1" applyBorder="1" applyAlignment="1" applyProtection="1">
      <alignment horizontal="left" vertical="center"/>
      <protection locked="0"/>
    </xf>
    <xf numFmtId="37" fontId="111" fillId="0" borderId="124" xfId="42" applyFont="1" applyBorder="1" applyAlignment="1">
      <alignment horizontal="left" vertical="center" wrapText="1"/>
    </xf>
    <xf numFmtId="37" fontId="111" fillId="0" borderId="221" xfId="42" applyFont="1" applyBorder="1" applyAlignment="1">
      <alignment horizontal="left" vertical="center" wrapText="1"/>
    </xf>
    <xf numFmtId="37" fontId="111" fillId="0" borderId="0" xfId="42" applyFont="1" applyAlignment="1">
      <alignment horizontal="center" vertical="center"/>
    </xf>
    <xf numFmtId="37" fontId="129" fillId="0" borderId="0" xfId="42" applyFont="1" applyAlignment="1">
      <alignment horizontal="center" vertical="center"/>
    </xf>
    <xf numFmtId="3" fontId="128" fillId="0" borderId="0" xfId="39" applyNumberFormat="1" applyFont="1" applyAlignment="1">
      <alignment horizontal="left" wrapText="1"/>
    </xf>
    <xf numFmtId="4" fontId="114" fillId="0" borderId="0" xfId="39" applyNumberFormat="1" applyFont="1" applyAlignment="1">
      <alignment horizontal="center"/>
    </xf>
    <xf numFmtId="4" fontId="128" fillId="0" borderId="0" xfId="39" applyNumberFormat="1" applyFont="1" applyAlignment="1">
      <alignment horizontal="right"/>
    </xf>
    <xf numFmtId="0" fontId="128" fillId="0" borderId="132" xfId="39" applyFont="1" applyBorder="1" applyAlignment="1">
      <alignment horizontal="center"/>
    </xf>
    <xf numFmtId="0" fontId="128" fillId="0" borderId="134" xfId="39" applyFont="1" applyBorder="1" applyAlignment="1">
      <alignment horizontal="center"/>
    </xf>
    <xf numFmtId="0" fontId="76" fillId="13" borderId="15" xfId="42" applyNumberFormat="1" applyFont="1" applyFill="1" applyBorder="1" applyAlignment="1" applyProtection="1">
      <alignment horizontal="left"/>
      <protection locked="0"/>
    </xf>
    <xf numFmtId="179" fontId="76" fillId="13" borderId="15" xfId="42" applyNumberFormat="1" applyFont="1" applyFill="1" applyBorder="1" applyAlignment="1" applyProtection="1">
      <alignment horizontal="left"/>
      <protection locked="0"/>
    </xf>
    <xf numFmtId="0" fontId="76" fillId="0" borderId="132" xfId="35" applyNumberFormat="1" applyFont="1" applyBorder="1" applyAlignment="1" applyProtection="1">
      <alignment horizontal="center" vertical="center"/>
      <protection locked="0"/>
    </xf>
    <xf numFmtId="0" fontId="76" fillId="0" borderId="133" xfId="35" applyNumberFormat="1" applyFont="1" applyBorder="1" applyAlignment="1" applyProtection="1">
      <alignment horizontal="center" vertical="center"/>
      <protection locked="0"/>
    </xf>
    <xf numFmtId="0" fontId="76" fillId="0" borderId="134" xfId="35" applyNumberFormat="1" applyFont="1" applyBorder="1" applyAlignment="1" applyProtection="1">
      <alignment horizontal="center" vertical="center"/>
      <protection locked="0"/>
    </xf>
    <xf numFmtId="37" fontId="76" fillId="0" borderId="136" xfId="42" applyFont="1" applyBorder="1" applyAlignment="1">
      <alignment horizontal="center"/>
    </xf>
    <xf numFmtId="37" fontId="76" fillId="0" borderId="0" xfId="42" applyFont="1" applyAlignment="1">
      <alignment horizontal="center"/>
    </xf>
    <xf numFmtId="0" fontId="76" fillId="0" borderId="133" xfId="35" applyNumberFormat="1" applyFont="1" applyBorder="1" applyAlignment="1">
      <alignment horizontal="center" vertical="center"/>
    </xf>
    <xf numFmtId="37" fontId="153" fillId="0" borderId="0" xfId="42" applyFont="1" applyAlignment="1">
      <alignment horizontal="center"/>
    </xf>
    <xf numFmtId="170" fontId="76" fillId="0" borderId="0" xfId="35" applyFont="1" applyAlignment="1">
      <alignment horizontal="right"/>
    </xf>
    <xf numFmtId="170" fontId="76" fillId="0" borderId="137" xfId="35" applyFont="1" applyBorder="1" applyAlignment="1">
      <alignment horizontal="right"/>
    </xf>
    <xf numFmtId="0" fontId="66" fillId="0" borderId="0" xfId="0" applyFont="1" applyAlignment="1">
      <alignment horizontal="left"/>
    </xf>
    <xf numFmtId="0" fontId="66" fillId="0" borderId="0" xfId="0" applyFont="1" applyAlignment="1" applyProtection="1">
      <alignment horizontal="left" vertical="center" wrapText="1" indent="1"/>
      <protection locked="0"/>
    </xf>
    <xf numFmtId="0" fontId="66" fillId="0" borderId="0" xfId="0" applyFont="1" applyAlignment="1" applyProtection="1">
      <alignment horizontal="center"/>
      <protection locked="0"/>
    </xf>
    <xf numFmtId="0" fontId="66" fillId="13" borderId="92" xfId="0" applyFont="1" applyFill="1" applyBorder="1" applyAlignment="1" applyProtection="1">
      <alignment horizontal="center"/>
      <protection locked="0"/>
    </xf>
    <xf numFmtId="0" fontId="89" fillId="0" borderId="0" xfId="0" applyFont="1" applyAlignment="1">
      <alignment horizontal="left" vertical="center" wrapText="1"/>
    </xf>
    <xf numFmtId="0" fontId="66" fillId="0" borderId="92" xfId="0" applyFont="1" applyBorder="1" applyAlignment="1" applyProtection="1">
      <alignment horizontal="left"/>
      <protection locked="0"/>
    </xf>
    <xf numFmtId="14" fontId="66" fillId="0" borderId="92" xfId="0" applyNumberFormat="1" applyFont="1" applyBorder="1" applyAlignment="1" applyProtection="1">
      <alignment horizontal="left"/>
      <protection locked="0"/>
    </xf>
    <xf numFmtId="0" fontId="66" fillId="13" borderId="40" xfId="0" applyFont="1" applyFill="1" applyBorder="1" applyAlignment="1" applyProtection="1">
      <alignment horizontal="left" vertical="top" wrapText="1"/>
      <protection locked="0"/>
    </xf>
    <xf numFmtId="0" fontId="66" fillId="13" borderId="23" xfId="0" applyFont="1" applyFill="1" applyBorder="1" applyAlignment="1" applyProtection="1">
      <alignment horizontal="left" vertical="top" wrapText="1"/>
      <protection locked="0"/>
    </xf>
    <xf numFmtId="0" fontId="66" fillId="13" borderId="54" xfId="0" applyFont="1" applyFill="1" applyBorder="1" applyAlignment="1" applyProtection="1">
      <alignment horizontal="left" vertical="top" wrapText="1"/>
      <protection locked="0"/>
    </xf>
    <xf numFmtId="0" fontId="66" fillId="13" borderId="32" xfId="0" applyFont="1" applyFill="1" applyBorder="1" applyAlignment="1" applyProtection="1">
      <alignment horizontal="left" vertical="top" wrapText="1"/>
      <protection locked="0"/>
    </xf>
    <xf numFmtId="0" fontId="66" fillId="13" borderId="0" xfId="0" applyFont="1" applyFill="1" applyAlignment="1" applyProtection="1">
      <alignment horizontal="left" vertical="top" wrapText="1"/>
      <protection locked="0"/>
    </xf>
    <xf numFmtId="0" fontId="66" fillId="13" borderId="120" xfId="0" applyFont="1" applyFill="1" applyBorder="1" applyAlignment="1" applyProtection="1">
      <alignment horizontal="left" vertical="top" wrapText="1"/>
      <protection locked="0"/>
    </xf>
    <xf numFmtId="0" fontId="66" fillId="13" borderId="20" xfId="0" applyFont="1" applyFill="1" applyBorder="1" applyAlignment="1" applyProtection="1">
      <alignment horizontal="left" vertical="top" wrapText="1"/>
      <protection locked="0"/>
    </xf>
    <xf numFmtId="0" fontId="66" fillId="13" borderId="15" xfId="0" applyFont="1" applyFill="1" applyBorder="1" applyAlignment="1" applyProtection="1">
      <alignment horizontal="left" vertical="top" wrapText="1"/>
      <protection locked="0"/>
    </xf>
    <xf numFmtId="0" fontId="66" fillId="13" borderId="21" xfId="0" applyFont="1" applyFill="1" applyBorder="1" applyAlignment="1" applyProtection="1">
      <alignment horizontal="left" vertical="top" wrapText="1"/>
      <protection locked="0"/>
    </xf>
    <xf numFmtId="0" fontId="66" fillId="13" borderId="92" xfId="0" applyFont="1" applyFill="1" applyBorder="1" applyAlignment="1" applyProtection="1">
      <alignment horizontal="left"/>
      <protection locked="0"/>
    </xf>
    <xf numFmtId="0" fontId="68" fillId="0" borderId="0" xfId="0" applyFont="1" applyAlignment="1" applyProtection="1">
      <alignment horizontal="center" vertical="center"/>
      <protection locked="0"/>
    </xf>
    <xf numFmtId="0" fontId="122" fillId="0" borderId="0" xfId="0" applyFont="1" applyAlignment="1">
      <alignment horizontal="left" vertical="top" wrapText="1"/>
    </xf>
    <xf numFmtId="177" fontId="66" fillId="13" borderId="92" xfId="0" applyNumberFormat="1" applyFont="1" applyFill="1" applyBorder="1" applyAlignment="1" applyProtection="1">
      <alignment horizontal="left"/>
      <protection locked="0"/>
    </xf>
    <xf numFmtId="0" fontId="68" fillId="13" borderId="92" xfId="0" applyFont="1" applyFill="1" applyBorder="1" applyAlignment="1" applyProtection="1">
      <alignment horizontal="left" vertical="center"/>
      <protection locked="0"/>
    </xf>
    <xf numFmtId="0" fontId="68" fillId="0" borderId="133" xfId="0" applyFont="1" applyBorder="1" applyAlignment="1" applyProtection="1">
      <alignment horizontal="left" vertical="center"/>
      <protection locked="0"/>
    </xf>
    <xf numFmtId="0" fontId="68" fillId="13" borderId="133" xfId="0" applyFont="1" applyFill="1" applyBorder="1" applyAlignment="1" applyProtection="1">
      <alignment horizontal="left" vertical="center"/>
      <protection locked="0"/>
    </xf>
    <xf numFmtId="0" fontId="66" fillId="0" borderId="0" xfId="0" applyFont="1" applyAlignment="1">
      <alignment horizontal="center"/>
    </xf>
    <xf numFmtId="0" fontId="66" fillId="13" borderId="176" xfId="0" applyFont="1" applyFill="1" applyBorder="1" applyAlignment="1" applyProtection="1">
      <alignment horizontal="center" vertical="center"/>
      <protection locked="0"/>
    </xf>
    <xf numFmtId="0" fontId="66" fillId="13" borderId="177" xfId="0" applyFont="1" applyFill="1" applyBorder="1" applyAlignment="1" applyProtection="1">
      <alignment horizontal="center" vertical="center"/>
      <protection locked="0"/>
    </xf>
    <xf numFmtId="0" fontId="66" fillId="13" borderId="164" xfId="0" applyFont="1" applyFill="1" applyBorder="1" applyAlignment="1" applyProtection="1">
      <alignment horizontal="center" vertical="center"/>
      <protection locked="0"/>
    </xf>
    <xf numFmtId="0" fontId="66" fillId="13" borderId="55" xfId="0" applyFont="1" applyFill="1" applyBorder="1" applyAlignment="1" applyProtection="1">
      <alignment horizontal="center" vertical="center"/>
      <protection locked="0"/>
    </xf>
    <xf numFmtId="0" fontId="66" fillId="13" borderId="135" xfId="0" applyFont="1" applyFill="1" applyBorder="1" applyAlignment="1" applyProtection="1">
      <alignment horizontal="center" vertical="center"/>
      <protection locked="0"/>
    </xf>
    <xf numFmtId="0" fontId="66" fillId="13" borderId="136" xfId="0" applyFont="1" applyFill="1" applyBorder="1" applyAlignment="1" applyProtection="1">
      <alignment horizontal="center" vertical="center"/>
      <protection locked="0"/>
    </xf>
    <xf numFmtId="0" fontId="66" fillId="13" borderId="137" xfId="0" applyFont="1" applyFill="1" applyBorder="1" applyAlignment="1" applyProtection="1">
      <alignment horizontal="center" vertical="center"/>
      <protection locked="0"/>
    </xf>
    <xf numFmtId="0" fontId="66" fillId="13" borderId="138" xfId="0" applyFont="1" applyFill="1" applyBorder="1" applyAlignment="1" applyProtection="1">
      <alignment horizontal="center" vertical="center"/>
      <protection locked="0"/>
    </xf>
    <xf numFmtId="0" fontId="66" fillId="13" borderId="139" xfId="0" applyFont="1" applyFill="1" applyBorder="1" applyAlignment="1" applyProtection="1">
      <alignment horizontal="center" vertical="center"/>
      <protection locked="0"/>
    </xf>
    <xf numFmtId="0" fontId="70" fillId="11" borderId="133" xfId="0" applyFont="1" applyFill="1" applyBorder="1" applyAlignment="1">
      <alignment horizontal="center" vertical="center" wrapText="1"/>
    </xf>
    <xf numFmtId="0" fontId="66" fillId="0" borderId="138" xfId="0" applyFont="1" applyBorder="1" applyAlignment="1">
      <alignment horizontal="left" vertical="center" wrapText="1"/>
    </xf>
    <xf numFmtId="0" fontId="66" fillId="0" borderId="92" xfId="0" applyFont="1" applyBorder="1" applyAlignment="1">
      <alignment horizontal="left" vertical="center" wrapText="1"/>
    </xf>
    <xf numFmtId="0" fontId="66" fillId="0" borderId="139" xfId="0" applyFont="1" applyBorder="1" applyAlignment="1">
      <alignment horizontal="left" vertical="center" wrapText="1"/>
    </xf>
    <xf numFmtId="0" fontId="66" fillId="0" borderId="176" xfId="0" applyFont="1" applyBorder="1" applyAlignment="1">
      <alignment horizontal="center" vertical="center" wrapText="1"/>
    </xf>
    <xf numFmtId="0" fontId="66" fillId="0" borderId="177" xfId="0" applyFont="1" applyBorder="1" applyAlignment="1">
      <alignment horizontal="center" vertical="center" wrapText="1"/>
    </xf>
    <xf numFmtId="0" fontId="67" fillId="15" borderId="55" xfId="0" applyFont="1" applyFill="1" applyBorder="1" applyAlignment="1">
      <alignment horizontal="center" vertical="center" wrapText="1"/>
    </xf>
    <xf numFmtId="0" fontId="67" fillId="15" borderId="56" xfId="0" applyFont="1" applyFill="1" applyBorder="1" applyAlignment="1">
      <alignment horizontal="center" vertical="center" wrapText="1"/>
    </xf>
    <xf numFmtId="0" fontId="67" fillId="15" borderId="135" xfId="0" applyFont="1" applyFill="1" applyBorder="1" applyAlignment="1">
      <alignment horizontal="center" vertical="center" wrapText="1"/>
    </xf>
    <xf numFmtId="0" fontId="67" fillId="15" borderId="138" xfId="0" applyFont="1" applyFill="1" applyBorder="1" applyAlignment="1">
      <alignment horizontal="center" vertical="center" wrapText="1"/>
    </xf>
    <xf numFmtId="0" fontId="67" fillId="15" borderId="92" xfId="0" applyFont="1" applyFill="1" applyBorder="1" applyAlignment="1">
      <alignment horizontal="center" vertical="center" wrapText="1"/>
    </xf>
    <xf numFmtId="0" fontId="67" fillId="15" borderId="139" xfId="0" applyFont="1" applyFill="1" applyBorder="1" applyAlignment="1">
      <alignment horizontal="center" vertical="center" wrapText="1"/>
    </xf>
    <xf numFmtId="170" fontId="103" fillId="0" borderId="15" xfId="35" applyFont="1" applyBorder="1" applyAlignment="1">
      <alignment horizontal="center" vertical="center"/>
    </xf>
    <xf numFmtId="0" fontId="67" fillId="0" borderId="0" xfId="0" applyFont="1" applyAlignment="1">
      <alignment horizontal="left" vertical="top" wrapText="1"/>
    </xf>
    <xf numFmtId="0" fontId="72" fillId="13" borderId="15" xfId="0" applyFont="1" applyFill="1" applyBorder="1" applyAlignment="1" applyProtection="1">
      <alignment horizontal="center"/>
      <protection locked="0"/>
    </xf>
    <xf numFmtId="0" fontId="8" fillId="3" borderId="95" xfId="12" applyFont="1" applyFill="1" applyBorder="1" applyAlignment="1">
      <alignment horizontal="center" vertical="center"/>
    </xf>
    <xf numFmtId="171" fontId="8" fillId="3" borderId="3" xfId="28" applyNumberFormat="1" applyFont="1" applyFill="1" applyBorder="1" applyAlignment="1" applyProtection="1">
      <alignment horizontal="center" vertical="center"/>
    </xf>
    <xf numFmtId="171" fontId="8" fillId="3" borderId="4" xfId="28" applyNumberFormat="1" applyFont="1" applyFill="1" applyBorder="1" applyAlignment="1" applyProtection="1">
      <alignment horizontal="center" vertical="center"/>
    </xf>
    <xf numFmtId="171" fontId="8" fillId="3" borderId="5" xfId="28" applyNumberFormat="1" applyFont="1" applyFill="1" applyBorder="1" applyAlignment="1" applyProtection="1">
      <alignment horizontal="center" vertical="center"/>
    </xf>
    <xf numFmtId="43" fontId="7" fillId="2" borderId="6" xfId="12" applyNumberFormat="1" applyFont="1" applyFill="1" applyBorder="1" applyAlignment="1">
      <alignment horizontal="center" vertical="center"/>
    </xf>
    <xf numFmtId="43" fontId="7" fillId="2" borderId="7" xfId="12" applyNumberFormat="1" applyFont="1" applyFill="1" applyBorder="1" applyAlignment="1">
      <alignment horizontal="center" vertical="center"/>
    </xf>
    <xf numFmtId="43" fontId="7" fillId="2" borderId="8" xfId="12" applyNumberFormat="1" applyFont="1" applyFill="1" applyBorder="1" applyAlignment="1">
      <alignment horizontal="center" vertical="center"/>
    </xf>
    <xf numFmtId="0" fontId="9" fillId="3" borderId="95" xfId="0" applyFont="1" applyFill="1" applyBorder="1" applyAlignment="1">
      <alignment horizontal="center"/>
    </xf>
    <xf numFmtId="0" fontId="9" fillId="3" borderId="22" xfId="0" applyFont="1" applyFill="1" applyBorder="1" applyAlignment="1">
      <alignment horizontal="center"/>
    </xf>
    <xf numFmtId="0" fontId="10" fillId="3" borderId="22" xfId="0" applyFont="1" applyFill="1" applyBorder="1" applyAlignment="1">
      <alignment horizontal="center"/>
    </xf>
    <xf numFmtId="166" fontId="9" fillId="3" borderId="3" xfId="29" applyNumberFormat="1" applyFont="1" applyFill="1" applyBorder="1" applyAlignment="1" applyProtection="1">
      <alignment horizontal="center"/>
    </xf>
    <xf numFmtId="166" fontId="9" fillId="3" borderId="68" xfId="29" applyNumberFormat="1" applyFont="1" applyFill="1" applyBorder="1" applyAlignment="1" applyProtection="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10" fillId="2" borderId="5" xfId="0" applyFont="1" applyFill="1" applyBorder="1" applyAlignment="1">
      <alignment horizontal="center"/>
    </xf>
    <xf numFmtId="0" fontId="9" fillId="3" borderId="34" xfId="0" applyFont="1" applyFill="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8" fillId="3" borderId="140" xfId="12" applyFont="1" applyFill="1" applyBorder="1" applyAlignment="1">
      <alignment horizontal="center" vertical="center"/>
    </xf>
    <xf numFmtId="0" fontId="8" fillId="3" borderId="128" xfId="12" applyFont="1" applyFill="1" applyBorder="1" applyAlignment="1">
      <alignment horizontal="center" vertical="center"/>
    </xf>
    <xf numFmtId="0" fontId="8" fillId="3" borderId="17" xfId="12" applyFont="1" applyFill="1" applyBorder="1" applyAlignment="1">
      <alignment horizontal="center" vertical="center"/>
    </xf>
    <xf numFmtId="0" fontId="8" fillId="3" borderId="18" xfId="12" applyFont="1" applyFill="1" applyBorder="1" applyAlignment="1">
      <alignment horizontal="center" vertical="center"/>
    </xf>
    <xf numFmtId="0" fontId="9" fillId="3" borderId="111" xfId="0" applyFont="1" applyFill="1" applyBorder="1" applyAlignment="1">
      <alignment horizontal="center"/>
    </xf>
    <xf numFmtId="0" fontId="9" fillId="3" borderId="65" xfId="0" applyFont="1" applyFill="1" applyBorder="1" applyAlignment="1">
      <alignment horizontal="center"/>
    </xf>
    <xf numFmtId="49" fontId="8" fillId="0" borderId="9" xfId="12" applyNumberFormat="1" applyFont="1" applyBorder="1" applyAlignment="1" applyProtection="1">
      <alignment horizontal="left" vertical="top" wrapText="1"/>
      <protection locked="0"/>
    </xf>
    <xf numFmtId="49" fontId="8" fillId="0" borderId="0" xfId="12" applyNumberFormat="1" applyFont="1" applyAlignment="1" applyProtection="1">
      <alignment horizontal="left" vertical="top" wrapText="1"/>
      <protection locked="0"/>
    </xf>
    <xf numFmtId="49" fontId="8" fillId="0" borderId="10" xfId="12" applyNumberFormat="1" applyFont="1" applyBorder="1" applyAlignment="1" applyProtection="1">
      <alignment horizontal="left" vertical="top" wrapText="1"/>
      <protection locked="0"/>
    </xf>
    <xf numFmtId="0" fontId="8" fillId="3" borderId="34" xfId="12" applyFont="1" applyFill="1" applyBorder="1" applyAlignment="1">
      <alignment horizontal="center" vertical="center"/>
    </xf>
    <xf numFmtId="0" fontId="8" fillId="3" borderId="22" xfId="12" applyFont="1" applyFill="1" applyBorder="1" applyAlignment="1">
      <alignment horizontal="center" vertical="center"/>
    </xf>
    <xf numFmtId="0" fontId="7" fillId="3" borderId="95" xfId="12" applyFont="1" applyFill="1" applyBorder="1" applyAlignment="1">
      <alignment horizontal="center" vertical="center"/>
    </xf>
    <xf numFmtId="0" fontId="7" fillId="0" borderId="11" xfId="12" applyFont="1" applyBorder="1" applyAlignment="1">
      <alignment horizontal="center" vertical="center"/>
    </xf>
    <xf numFmtId="0" fontId="7" fillId="0" borderId="13" xfId="12" applyFont="1" applyBorder="1" applyAlignment="1">
      <alignment horizontal="center" vertical="center"/>
    </xf>
    <xf numFmtId="0" fontId="7" fillId="2" borderId="6" xfId="12" quotePrefix="1" applyFont="1" applyFill="1" applyBorder="1" applyAlignment="1">
      <alignment horizontal="center" vertical="center"/>
    </xf>
    <xf numFmtId="0" fontId="7" fillId="2" borderId="7" xfId="12" quotePrefix="1" applyFont="1" applyFill="1" applyBorder="1" applyAlignment="1">
      <alignment horizontal="center" vertical="center"/>
    </xf>
    <xf numFmtId="0" fontId="7" fillId="2" borderId="8" xfId="12" quotePrefix="1" applyFont="1" applyFill="1" applyBorder="1" applyAlignment="1">
      <alignment horizontal="center" vertical="center"/>
    </xf>
    <xf numFmtId="0" fontId="7" fillId="3" borderId="22" xfId="12" quotePrefix="1" applyFont="1" applyFill="1" applyBorder="1" applyAlignment="1">
      <alignment horizontal="center" vertical="center"/>
    </xf>
    <xf numFmtId="175" fontId="8" fillId="3" borderId="22" xfId="13" applyNumberFormat="1" applyFont="1" applyFill="1" applyBorder="1" applyAlignment="1" applyProtection="1">
      <alignment horizontal="center" vertical="center"/>
    </xf>
    <xf numFmtId="171" fontId="7" fillId="3" borderId="95" xfId="12" applyNumberFormat="1" applyFont="1" applyFill="1" applyBorder="1" applyAlignment="1">
      <alignment horizontal="center" vertical="center"/>
    </xf>
    <xf numFmtId="0" fontId="7" fillId="3" borderId="22" xfId="12" applyFont="1" applyFill="1" applyBorder="1" applyAlignment="1">
      <alignment horizontal="center" vertical="center"/>
    </xf>
    <xf numFmtId="0" fontId="8" fillId="3" borderId="22" xfId="12" quotePrefix="1" applyFont="1" applyFill="1" applyBorder="1" applyAlignment="1">
      <alignment horizontal="center" vertical="center"/>
    </xf>
    <xf numFmtId="0" fontId="7" fillId="2" borderId="3" xfId="12" applyFont="1" applyFill="1" applyBorder="1" applyAlignment="1">
      <alignment horizontal="left" vertical="center"/>
    </xf>
    <xf numFmtId="0" fontId="7" fillId="2" borderId="5" xfId="12" applyFont="1" applyFill="1" applyBorder="1" applyAlignment="1">
      <alignment horizontal="left" vertical="center"/>
    </xf>
    <xf numFmtId="9" fontId="8" fillId="3" borderId="22" xfId="18" applyFont="1" applyFill="1" applyBorder="1" applyAlignment="1" applyProtection="1">
      <alignment horizontal="center" vertical="center"/>
    </xf>
    <xf numFmtId="0" fontId="8" fillId="0" borderId="0" xfId="12" applyFont="1" applyAlignment="1">
      <alignment horizontal="center" vertical="center"/>
    </xf>
    <xf numFmtId="0" fontId="7" fillId="2" borderId="6" xfId="12" applyFont="1" applyFill="1" applyBorder="1" applyAlignment="1">
      <alignment horizontal="center" vertical="center"/>
    </xf>
    <xf numFmtId="0" fontId="7" fillId="2" borderId="7" xfId="12" applyFont="1" applyFill="1" applyBorder="1" applyAlignment="1">
      <alignment horizontal="center" vertical="center"/>
    </xf>
    <xf numFmtId="0" fontId="7" fillId="2" borderId="8" xfId="12" applyFont="1" applyFill="1" applyBorder="1" applyAlignment="1">
      <alignment horizontal="center" vertical="center"/>
    </xf>
    <xf numFmtId="0" fontId="15" fillId="2" borderId="3" xfId="1" applyFont="1" applyFill="1" applyBorder="1" applyAlignment="1">
      <alignment horizontal="center"/>
    </xf>
    <xf numFmtId="0" fontId="15" fillId="2" borderId="4" xfId="1" applyFont="1" applyFill="1" applyBorder="1" applyAlignment="1">
      <alignment horizontal="center"/>
    </xf>
    <xf numFmtId="0" fontId="15" fillId="2" borderId="5" xfId="1" applyFont="1" applyFill="1" applyBorder="1" applyAlignment="1">
      <alignment horizontal="center"/>
    </xf>
    <xf numFmtId="0" fontId="22" fillId="2" borderId="3" xfId="1" applyFont="1" applyFill="1" applyBorder="1" applyAlignment="1">
      <alignment horizontal="center" vertical="center"/>
    </xf>
    <xf numFmtId="0" fontId="22" fillId="2" borderId="4" xfId="1" applyFont="1" applyFill="1" applyBorder="1" applyAlignment="1">
      <alignment horizontal="center" vertical="center"/>
    </xf>
    <xf numFmtId="0" fontId="22" fillId="2" borderId="5" xfId="1" applyFont="1" applyFill="1" applyBorder="1" applyAlignment="1">
      <alignment horizontal="center" vertical="center"/>
    </xf>
    <xf numFmtId="0" fontId="7" fillId="3" borderId="95" xfId="12" quotePrefix="1" applyFont="1" applyFill="1" applyBorder="1" applyAlignment="1">
      <alignment horizontal="center" vertical="center"/>
    </xf>
    <xf numFmtId="171" fontId="7" fillId="2" borderId="6" xfId="13" applyNumberFormat="1" applyFont="1" applyFill="1" applyBorder="1" applyAlignment="1" applyProtection="1">
      <alignment horizontal="center" vertical="center"/>
    </xf>
    <xf numFmtId="171" fontId="7" fillId="2" borderId="7" xfId="13" applyNumberFormat="1" applyFont="1" applyFill="1" applyBorder="1" applyAlignment="1" applyProtection="1">
      <alignment horizontal="center" vertical="center"/>
    </xf>
    <xf numFmtId="171" fontId="7" fillId="2" borderId="8" xfId="13" applyNumberFormat="1" applyFont="1" applyFill="1" applyBorder="1" applyAlignment="1" applyProtection="1">
      <alignment horizontal="center" vertical="center"/>
    </xf>
    <xf numFmtId="49" fontId="8" fillId="0" borderId="9" xfId="12" applyNumberFormat="1" applyFont="1" applyBorder="1" applyAlignment="1" applyProtection="1">
      <alignment vertical="top" wrapText="1"/>
      <protection locked="0"/>
    </xf>
    <xf numFmtId="49" fontId="8" fillId="0" borderId="0" xfId="12" applyNumberFormat="1" applyFont="1" applyAlignment="1" applyProtection="1">
      <alignment vertical="top" wrapText="1"/>
      <protection locked="0"/>
    </xf>
    <xf numFmtId="49" fontId="8" fillId="0" borderId="10" xfId="12" applyNumberFormat="1" applyFont="1" applyBorder="1" applyAlignment="1" applyProtection="1">
      <alignment vertical="top" wrapText="1"/>
      <protection locked="0"/>
    </xf>
    <xf numFmtId="49" fontId="8" fillId="0" borderId="6" xfId="12" applyNumberFormat="1" applyFont="1" applyBorder="1" applyAlignment="1" applyProtection="1">
      <alignment vertical="top" wrapText="1"/>
      <protection locked="0"/>
    </xf>
    <xf numFmtId="49" fontId="8" fillId="0" borderId="7" xfId="12" applyNumberFormat="1" applyFont="1" applyBorder="1" applyAlignment="1" applyProtection="1">
      <alignment vertical="top" wrapText="1"/>
      <protection locked="0"/>
    </xf>
    <xf numFmtId="49" fontId="8" fillId="0" borderId="8" xfId="12" applyNumberFormat="1" applyFont="1" applyBorder="1" applyAlignment="1" applyProtection="1">
      <alignment vertical="top" wrapText="1"/>
      <protection locked="0"/>
    </xf>
    <xf numFmtId="0" fontId="10" fillId="2" borderId="6"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7" fillId="3" borderId="34" xfId="12" applyFont="1" applyFill="1" applyBorder="1" applyAlignment="1">
      <alignment horizontal="center" vertical="center"/>
    </xf>
    <xf numFmtId="0" fontId="7" fillId="2" borderId="3" xfId="12" quotePrefix="1" applyFont="1" applyFill="1" applyBorder="1" applyAlignment="1">
      <alignment horizontal="center" vertical="center"/>
    </xf>
    <xf numFmtId="0" fontId="7" fillId="2" borderId="4" xfId="12" quotePrefix="1" applyFont="1" applyFill="1" applyBorder="1" applyAlignment="1">
      <alignment horizontal="center" vertical="center"/>
    </xf>
    <xf numFmtId="0" fontId="7" fillId="2" borderId="5" xfId="12" quotePrefix="1" applyFont="1" applyFill="1" applyBorder="1" applyAlignment="1">
      <alignment horizontal="center" vertical="center"/>
    </xf>
    <xf numFmtId="0" fontId="7" fillId="2" borderId="3" xfId="12" applyFont="1" applyFill="1" applyBorder="1" applyAlignment="1">
      <alignment horizontal="center" vertical="center"/>
    </xf>
    <xf numFmtId="0" fontId="7" fillId="2" borderId="4" xfId="12" applyFont="1" applyFill="1" applyBorder="1" applyAlignment="1">
      <alignment horizontal="center" vertical="center"/>
    </xf>
    <xf numFmtId="0" fontId="7" fillId="2" borderId="5" xfId="12" applyFont="1" applyFill="1" applyBorder="1" applyAlignment="1">
      <alignment horizontal="center" vertical="center"/>
    </xf>
    <xf numFmtId="49" fontId="8" fillId="0" borderId="11" xfId="12" applyNumberFormat="1" applyFont="1" applyBorder="1" applyAlignment="1" applyProtection="1">
      <alignment vertical="top" wrapText="1"/>
      <protection locked="0"/>
    </xf>
    <xf numFmtId="49" fontId="8" fillId="0" borderId="12" xfId="12" applyNumberFormat="1" applyFont="1" applyBorder="1" applyAlignment="1" applyProtection="1">
      <alignment vertical="top" wrapText="1"/>
      <protection locked="0"/>
    </xf>
    <xf numFmtId="49" fontId="8" fillId="0" borderId="13" xfId="12" applyNumberFormat="1" applyFont="1" applyBorder="1" applyAlignment="1" applyProtection="1">
      <alignment vertical="top" wrapText="1"/>
      <protection locked="0"/>
    </xf>
    <xf numFmtId="0" fontId="8" fillId="0" borderId="103" xfId="12" applyFont="1" applyBorder="1" applyAlignment="1" applyProtection="1">
      <alignment horizontal="center"/>
      <protection locked="0"/>
    </xf>
    <xf numFmtId="0" fontId="8" fillId="0" borderId="102" xfId="12" applyFont="1" applyBorder="1" applyAlignment="1" applyProtection="1">
      <alignment horizontal="center"/>
      <protection locked="0"/>
    </xf>
    <xf numFmtId="0" fontId="7" fillId="2" borderId="6" xfId="12" applyFont="1" applyFill="1" applyBorder="1" applyAlignment="1">
      <alignment horizontal="center"/>
    </xf>
    <xf numFmtId="0" fontId="7" fillId="2" borderId="8" xfId="12" applyFont="1" applyFill="1" applyBorder="1" applyAlignment="1">
      <alignment horizontal="center"/>
    </xf>
    <xf numFmtId="0" fontId="8" fillId="0" borderId="0" xfId="1" applyFont="1" applyAlignment="1" applyProtection="1">
      <alignment horizontal="left"/>
      <protection locked="0"/>
    </xf>
    <xf numFmtId="0" fontId="8" fillId="3" borderId="3" xfId="12" applyFont="1" applyFill="1" applyBorder="1" applyAlignment="1">
      <alignment horizontal="center"/>
    </xf>
    <xf numFmtId="0" fontId="8" fillId="3" borderId="5" xfId="12" applyFont="1" applyFill="1" applyBorder="1" applyAlignment="1">
      <alignment horizontal="center"/>
    </xf>
    <xf numFmtId="0" fontId="7" fillId="3" borderId="3" xfId="12" applyFont="1" applyFill="1" applyBorder="1" applyAlignment="1">
      <alignment horizontal="right"/>
    </xf>
    <xf numFmtId="0" fontId="7" fillId="3" borderId="4" xfId="12" applyFont="1" applyFill="1" applyBorder="1" applyAlignment="1">
      <alignment horizontal="right"/>
    </xf>
    <xf numFmtId="0" fontId="7" fillId="2" borderId="6" xfId="12" applyFont="1" applyFill="1" applyBorder="1" applyAlignment="1">
      <alignment horizontal="center" wrapText="1"/>
    </xf>
    <xf numFmtId="0" fontId="7" fillId="2" borderId="8" xfId="12" applyFont="1" applyFill="1" applyBorder="1" applyAlignment="1">
      <alignment horizontal="center" wrapText="1"/>
    </xf>
    <xf numFmtId="0" fontId="7" fillId="2" borderId="6" xfId="12" applyFont="1" applyFill="1" applyBorder="1" applyAlignment="1" applyProtection="1">
      <alignment horizontal="center"/>
      <protection locked="0"/>
    </xf>
    <xf numFmtId="0" fontId="7" fillId="2" borderId="8" xfId="12" applyFont="1" applyFill="1" applyBorder="1" applyAlignment="1" applyProtection="1">
      <alignment horizontal="center"/>
      <protection locked="0"/>
    </xf>
    <xf numFmtId="0" fontId="46" fillId="2" borderId="6" xfId="0" applyFont="1" applyFill="1" applyBorder="1" applyAlignment="1">
      <alignment horizontal="center" vertical="center"/>
    </xf>
    <xf numFmtId="0" fontId="46" fillId="2" borderId="7" xfId="0" applyFont="1" applyFill="1" applyBorder="1" applyAlignment="1">
      <alignment horizontal="center" vertical="center"/>
    </xf>
    <xf numFmtId="0" fontId="46" fillId="2" borderId="8" xfId="0" applyFont="1" applyFill="1" applyBorder="1" applyAlignment="1">
      <alignment horizontal="center" vertical="center"/>
    </xf>
    <xf numFmtId="0" fontId="46" fillId="2" borderId="11" xfId="0" applyFont="1" applyFill="1" applyBorder="1" applyAlignment="1">
      <alignment horizontal="center" vertical="center"/>
    </xf>
    <xf numFmtId="0" fontId="46" fillId="2" borderId="12" xfId="0" applyFont="1" applyFill="1" applyBorder="1" applyAlignment="1">
      <alignment horizontal="center" vertical="center"/>
    </xf>
    <xf numFmtId="0" fontId="46" fillId="2" borderId="13" xfId="0" applyFont="1" applyFill="1" applyBorder="1" applyAlignment="1">
      <alignment horizontal="center" vertical="center"/>
    </xf>
    <xf numFmtId="0" fontId="46" fillId="2" borderId="3"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5" xfId="0" applyFont="1" applyFill="1" applyBorder="1" applyAlignment="1">
      <alignment horizontal="center" vertical="center"/>
    </xf>
    <xf numFmtId="0" fontId="47" fillId="0" borderId="7" xfId="0" applyFont="1" applyBorder="1" applyAlignment="1">
      <alignment horizontal="center"/>
    </xf>
    <xf numFmtId="0" fontId="9" fillId="3" borderId="9" xfId="0" applyFont="1" applyFill="1" applyBorder="1" applyAlignment="1">
      <alignment horizontal="left"/>
    </xf>
    <xf numFmtId="0" fontId="9" fillId="3" borderId="0" xfId="0" applyFont="1" applyFill="1" applyAlignment="1">
      <alignment horizontal="left"/>
    </xf>
    <xf numFmtId="166" fontId="9" fillId="3" borderId="0" xfId="29" applyNumberFormat="1" applyFont="1" applyFill="1" applyBorder="1" applyAlignment="1" applyProtection="1">
      <alignment horizontal="right"/>
    </xf>
    <xf numFmtId="9" fontId="9" fillId="3" borderId="0" xfId="30" applyFont="1" applyFill="1" applyBorder="1" applyAlignment="1" applyProtection="1">
      <alignment horizontal="right"/>
    </xf>
    <xf numFmtId="166" fontId="9" fillId="3" borderId="92" xfId="29" applyNumberFormat="1" applyFont="1" applyFill="1" applyBorder="1" applyAlignment="1" applyProtection="1">
      <alignment horizontal="right"/>
    </xf>
    <xf numFmtId="0" fontId="10" fillId="3" borderId="11" xfId="0" applyFont="1" applyFill="1" applyBorder="1" applyAlignment="1">
      <alignment horizontal="left"/>
    </xf>
    <xf numFmtId="0" fontId="10" fillId="3" borderId="12" xfId="0" applyFont="1" applyFill="1" applyBorder="1" applyAlignment="1">
      <alignment horizontal="left"/>
    </xf>
    <xf numFmtId="166" fontId="10" fillId="3" borderId="12" xfId="29" applyNumberFormat="1" applyFont="1" applyFill="1" applyBorder="1" applyAlignment="1" applyProtection="1">
      <alignment horizontal="center"/>
    </xf>
    <xf numFmtId="0" fontId="34" fillId="2" borderId="6"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0" xfId="0" applyFont="1" applyFill="1" applyAlignment="1">
      <alignment horizontal="center" vertical="center"/>
    </xf>
    <xf numFmtId="0" fontId="34" fillId="2" borderId="10"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13" xfId="0" applyFont="1" applyFill="1" applyBorder="1" applyAlignment="1">
      <alignment horizontal="center" vertical="center"/>
    </xf>
    <xf numFmtId="0" fontId="8" fillId="3" borderId="125" xfId="12" applyFont="1" applyFill="1" applyBorder="1" applyAlignment="1">
      <alignment horizontal="left" vertical="center"/>
    </xf>
    <xf numFmtId="0" fontId="8" fillId="3" borderId="124" xfId="12" applyFont="1" applyFill="1" applyBorder="1" applyAlignment="1">
      <alignment horizontal="left" vertical="center"/>
    </xf>
    <xf numFmtId="0" fontId="8" fillId="0" borderId="32" xfId="12" applyFont="1" applyBorder="1" applyAlignment="1">
      <alignment horizontal="left" vertical="center" wrapText="1"/>
    </xf>
    <xf numFmtId="0" fontId="31" fillId="0" borderId="0" xfId="12" applyFont="1" applyAlignment="1">
      <alignment horizontal="left" vertical="center" wrapText="1"/>
    </xf>
    <xf numFmtId="0" fontId="31" fillId="0" borderId="120" xfId="12" applyFont="1" applyBorder="1" applyAlignment="1">
      <alignment horizontal="left" vertical="center" wrapText="1"/>
    </xf>
    <xf numFmtId="0" fontId="31" fillId="0" borderId="20" xfId="12" applyFont="1" applyBorder="1" applyAlignment="1">
      <alignment horizontal="left" vertical="center" wrapText="1"/>
    </xf>
    <xf numFmtId="0" fontId="31" fillId="0" borderId="15" xfId="12" applyFont="1" applyBorder="1" applyAlignment="1">
      <alignment horizontal="left" vertical="center" wrapText="1"/>
    </xf>
    <xf numFmtId="0" fontId="31" fillId="0" borderId="21" xfId="12" applyFont="1" applyBorder="1" applyAlignment="1">
      <alignment horizontal="left" vertical="center" wrapText="1"/>
    </xf>
    <xf numFmtId="0" fontId="8" fillId="0" borderId="0" xfId="12" applyFont="1" applyAlignment="1" applyProtection="1">
      <alignment horizontal="center"/>
      <protection locked="0"/>
    </xf>
    <xf numFmtId="171" fontId="7" fillId="0" borderId="0" xfId="13" applyNumberFormat="1" applyFont="1" applyFill="1" applyBorder="1" applyAlignment="1" applyProtection="1">
      <alignment horizontal="center"/>
      <protection locked="0"/>
    </xf>
    <xf numFmtId="0" fontId="8" fillId="0" borderId="0" xfId="12" applyFont="1" applyAlignment="1" applyProtection="1">
      <alignment horizontal="left" vertical="center"/>
      <protection locked="0"/>
    </xf>
    <xf numFmtId="0" fontId="37" fillId="0" borderId="0" xfId="12" applyFont="1" applyAlignment="1" applyProtection="1">
      <alignment horizontal="left" vertical="center"/>
      <protection locked="0"/>
    </xf>
    <xf numFmtId="0" fontId="8" fillId="0" borderId="0" xfId="12" applyFont="1" applyAlignment="1" applyProtection="1">
      <alignment horizontal="center" vertical="center"/>
      <protection locked="0"/>
    </xf>
    <xf numFmtId="0" fontId="7" fillId="2" borderId="3" xfId="12" applyFont="1" applyFill="1" applyBorder="1" applyAlignment="1">
      <alignment horizontal="center"/>
    </xf>
    <xf numFmtId="0" fontId="8" fillId="2" borderId="4" xfId="12" applyFont="1" applyFill="1" applyBorder="1" applyAlignment="1">
      <alignment horizontal="center"/>
    </xf>
    <xf numFmtId="0" fontId="8" fillId="2" borderId="5" xfId="12" applyFont="1" applyFill="1" applyBorder="1" applyAlignment="1">
      <alignment horizontal="center"/>
    </xf>
    <xf numFmtId="0" fontId="8" fillId="3" borderId="64" xfId="12" applyFont="1" applyFill="1" applyBorder="1" applyAlignment="1">
      <alignment horizontal="left" vertical="center"/>
    </xf>
    <xf numFmtId="0" fontId="8" fillId="3" borderId="116" xfId="12" applyFont="1" applyFill="1" applyBorder="1" applyAlignment="1">
      <alignment horizontal="left" vertical="center"/>
    </xf>
    <xf numFmtId="166" fontId="9" fillId="3" borderId="4" xfId="29" applyNumberFormat="1" applyFont="1" applyFill="1" applyBorder="1" applyAlignment="1" applyProtection="1">
      <alignment horizontal="center"/>
    </xf>
    <xf numFmtId="166" fontId="9" fillId="3" borderId="5" xfId="29" applyNumberFormat="1" applyFont="1" applyFill="1" applyBorder="1" applyAlignment="1" applyProtection="1">
      <alignment horizontal="center"/>
    </xf>
    <xf numFmtId="171" fontId="8" fillId="3" borderId="111" xfId="12" applyNumberFormat="1" applyFont="1" applyFill="1" applyBorder="1" applyAlignment="1">
      <alignment horizontal="left" vertical="center"/>
    </xf>
    <xf numFmtId="171" fontId="8" fillId="3" borderId="112" xfId="12" applyNumberFormat="1" applyFont="1" applyFill="1" applyBorder="1" applyAlignment="1">
      <alignment horizontal="left" vertical="center"/>
    </xf>
    <xf numFmtId="171" fontId="7" fillId="2" borderId="80" xfId="13" applyNumberFormat="1" applyFont="1" applyFill="1" applyBorder="1" applyAlignment="1" applyProtection="1">
      <alignment horizontal="center"/>
    </xf>
    <xf numFmtId="171" fontId="7" fillId="2" borderId="79" xfId="13" applyNumberFormat="1" applyFont="1" applyFill="1" applyBorder="1" applyAlignment="1" applyProtection="1">
      <alignment horizontal="center"/>
    </xf>
    <xf numFmtId="171" fontId="7" fillId="2" borderId="77" xfId="13" applyNumberFormat="1" applyFont="1" applyFill="1" applyBorder="1" applyAlignment="1" applyProtection="1">
      <alignment horizontal="center"/>
    </xf>
    <xf numFmtId="0" fontId="8" fillId="0" borderId="11" xfId="12" applyFont="1" applyBorder="1" applyAlignment="1" applyProtection="1">
      <alignment horizontal="center"/>
      <protection locked="0"/>
    </xf>
    <xf numFmtId="0" fontId="8" fillId="0" borderId="12" xfId="12" applyFont="1" applyBorder="1" applyAlignment="1" applyProtection="1">
      <alignment horizontal="center"/>
      <protection locked="0"/>
    </xf>
    <xf numFmtId="171" fontId="7" fillId="2" borderId="73" xfId="13" applyNumberFormat="1" applyFont="1" applyFill="1" applyBorder="1" applyAlignment="1" applyProtection="1">
      <alignment horizontal="center"/>
    </xf>
    <xf numFmtId="171" fontId="7" fillId="2" borderId="69" xfId="13" applyNumberFormat="1" applyFont="1" applyFill="1" applyBorder="1" applyAlignment="1" applyProtection="1">
      <alignment horizontal="center"/>
    </xf>
    <xf numFmtId="171" fontId="7" fillId="2" borderId="70" xfId="13" applyNumberFormat="1" applyFont="1" applyFill="1" applyBorder="1" applyAlignment="1" applyProtection="1">
      <alignment horizontal="center"/>
    </xf>
    <xf numFmtId="0" fontId="7" fillId="2" borderId="4" xfId="12" applyFont="1" applyFill="1" applyBorder="1" applyAlignment="1">
      <alignment horizontal="center"/>
    </xf>
    <xf numFmtId="0" fontId="7" fillId="2" borderId="5" xfId="12" applyFont="1" applyFill="1" applyBorder="1" applyAlignment="1">
      <alignment horizontal="center"/>
    </xf>
    <xf numFmtId="0" fontId="8" fillId="3" borderId="117" xfId="12" applyFont="1" applyFill="1" applyBorder="1" applyAlignment="1">
      <alignment horizontal="left" vertical="center"/>
    </xf>
    <xf numFmtId="171" fontId="8" fillId="3" borderId="17" xfId="12" applyNumberFormat="1" applyFont="1" applyFill="1" applyBorder="1" applyAlignment="1">
      <alignment horizontal="left" vertical="center"/>
    </xf>
    <xf numFmtId="171" fontId="8" fillId="3" borderId="115" xfId="12" applyNumberFormat="1" applyFont="1" applyFill="1" applyBorder="1" applyAlignment="1">
      <alignment horizontal="left" vertical="center"/>
    </xf>
    <xf numFmtId="171" fontId="8" fillId="0" borderId="9" xfId="13" applyNumberFormat="1" applyFont="1" applyFill="1" applyBorder="1" applyAlignment="1" applyProtection="1">
      <alignment horizontal="center" vertical="center"/>
      <protection locked="0"/>
    </xf>
    <xf numFmtId="171" fontId="8" fillId="0" borderId="0" xfId="13" applyNumberFormat="1" applyFont="1" applyFill="1" applyBorder="1" applyAlignment="1" applyProtection="1">
      <alignment horizontal="center" vertical="center"/>
      <protection locked="0"/>
    </xf>
    <xf numFmtId="171" fontId="7" fillId="2" borderId="3" xfId="13" applyNumberFormat="1" applyFont="1" applyFill="1" applyBorder="1" applyAlignment="1" applyProtection="1">
      <alignment horizontal="center" vertical="center"/>
    </xf>
    <xf numFmtId="171" fontId="7" fillId="2" borderId="4" xfId="13" applyNumberFormat="1" applyFont="1" applyFill="1" applyBorder="1" applyAlignment="1" applyProtection="1">
      <alignment horizontal="center" vertical="center"/>
    </xf>
    <xf numFmtId="171" fontId="7" fillId="2" borderId="5" xfId="13" applyNumberFormat="1" applyFont="1" applyFill="1" applyBorder="1" applyAlignment="1" applyProtection="1">
      <alignment horizontal="center" vertical="center"/>
    </xf>
    <xf numFmtId="171" fontId="10" fillId="3" borderId="12" xfId="12" applyNumberFormat="1" applyFont="1" applyFill="1" applyBorder="1" applyAlignment="1">
      <alignment horizontal="left" vertical="center"/>
    </xf>
    <xf numFmtId="171" fontId="42" fillId="3" borderId="13" xfId="12" applyNumberFormat="1" applyFont="1" applyFill="1" applyBorder="1" applyAlignment="1">
      <alignment horizontal="left" vertical="center"/>
    </xf>
    <xf numFmtId="37" fontId="8" fillId="0" borderId="22" xfId="23" applyFont="1" applyBorder="1" applyAlignment="1" applyProtection="1">
      <alignment horizontal="left"/>
      <protection locked="0"/>
    </xf>
    <xf numFmtId="37" fontId="7" fillId="0" borderId="17" xfId="23" applyFont="1" applyBorder="1" applyAlignment="1" applyProtection="1">
      <alignment horizontal="center"/>
      <protection locked="0"/>
    </xf>
    <xf numFmtId="37" fontId="7" fillId="0" borderId="18" xfId="23" applyFont="1" applyBorder="1" applyAlignment="1" applyProtection="1">
      <alignment horizontal="center"/>
      <protection locked="0"/>
    </xf>
    <xf numFmtId="37" fontId="8" fillId="0" borderId="17" xfId="23" applyFont="1" applyBorder="1" applyAlignment="1" applyProtection="1">
      <alignment horizontal="left"/>
      <protection locked="0"/>
    </xf>
    <xf numFmtId="37" fontId="8" fillId="0" borderId="18" xfId="23" applyFont="1" applyBorder="1" applyAlignment="1" applyProtection="1">
      <alignment horizontal="left"/>
      <protection locked="0"/>
    </xf>
    <xf numFmtId="37" fontId="7" fillId="2" borderId="14" xfId="23" applyFont="1" applyFill="1" applyBorder="1" applyAlignment="1">
      <alignment horizontal="center" vertical="center"/>
    </xf>
    <xf numFmtId="37" fontId="7" fillId="2" borderId="46" xfId="23" applyFont="1" applyFill="1" applyBorder="1" applyAlignment="1">
      <alignment horizontal="center" vertical="center"/>
    </xf>
    <xf numFmtId="37" fontId="7" fillId="2" borderId="14" xfId="23" applyFont="1" applyFill="1" applyBorder="1" applyAlignment="1">
      <alignment horizontal="center" vertical="center" wrapText="1"/>
    </xf>
    <xf numFmtId="37" fontId="7" fillId="2" borderId="46" xfId="23" applyFont="1" applyFill="1" applyBorder="1" applyAlignment="1">
      <alignment horizontal="center" vertical="center" wrapText="1"/>
    </xf>
    <xf numFmtId="37" fontId="7" fillId="2" borderId="14" xfId="23" applyFont="1" applyFill="1" applyBorder="1" applyAlignment="1">
      <alignment horizontal="center" wrapText="1"/>
    </xf>
    <xf numFmtId="37" fontId="7" fillId="2" borderId="46" xfId="23" applyFont="1" applyFill="1" applyBorder="1" applyAlignment="1">
      <alignment horizontal="center" wrapText="1"/>
    </xf>
    <xf numFmtId="37" fontId="7" fillId="2" borderId="3" xfId="23" applyFont="1" applyFill="1" applyBorder="1" applyAlignment="1">
      <alignment horizontal="center"/>
    </xf>
    <xf numFmtId="37" fontId="7" fillId="2" borderId="5" xfId="23" applyFont="1" applyFill="1" applyBorder="1" applyAlignment="1">
      <alignment horizontal="center"/>
    </xf>
    <xf numFmtId="166" fontId="9" fillId="0" borderId="140" xfId="29" applyNumberFormat="1" applyFont="1" applyBorder="1" applyAlignment="1" applyProtection="1">
      <alignment horizontal="right"/>
      <protection locked="0"/>
    </xf>
    <xf numFmtId="166" fontId="9" fillId="0" borderId="110" xfId="29" applyNumberFormat="1" applyFont="1" applyBorder="1" applyAlignment="1" applyProtection="1">
      <alignment horizontal="right"/>
      <protection locked="0"/>
    </xf>
    <xf numFmtId="0" fontId="10" fillId="0" borderId="72" xfId="0" applyFont="1" applyBorder="1" applyAlignment="1" applyProtection="1">
      <alignment horizontal="center"/>
      <protection locked="0"/>
    </xf>
    <xf numFmtId="0" fontId="10" fillId="0" borderId="5" xfId="0" applyFont="1" applyBorder="1" applyAlignment="1" applyProtection="1">
      <alignment horizontal="center"/>
      <protection locked="0"/>
    </xf>
    <xf numFmtId="166" fontId="9" fillId="3" borderId="72" xfId="29" applyNumberFormat="1" applyFont="1" applyFill="1" applyBorder="1" applyAlignment="1" applyProtection="1">
      <alignment horizontal="right"/>
    </xf>
    <xf numFmtId="166" fontId="9" fillId="3" borderId="5" xfId="29" applyNumberFormat="1" applyFont="1" applyFill="1" applyBorder="1" applyAlignment="1" applyProtection="1">
      <alignment horizontal="right"/>
    </xf>
    <xf numFmtId="166" fontId="9" fillId="0" borderId="17" xfId="29" applyNumberFormat="1" applyFont="1" applyBorder="1" applyAlignment="1" applyProtection="1">
      <alignment horizontal="right"/>
      <protection locked="0"/>
    </xf>
    <xf numFmtId="166" fontId="9" fillId="0" borderId="115" xfId="29" applyNumberFormat="1" applyFont="1" applyBorder="1" applyAlignment="1" applyProtection="1">
      <alignment horizontal="right"/>
      <protection locked="0"/>
    </xf>
    <xf numFmtId="166" fontId="9" fillId="0" borderId="111" xfId="29" applyNumberFormat="1" applyFont="1" applyBorder="1" applyAlignment="1" applyProtection="1">
      <alignment horizontal="right"/>
      <protection locked="0"/>
    </xf>
    <xf numFmtId="166" fontId="9" fillId="0" borderId="112" xfId="29" applyNumberFormat="1" applyFont="1" applyBorder="1" applyAlignment="1" applyProtection="1">
      <alignment horizontal="right"/>
      <protection locked="0"/>
    </xf>
    <xf numFmtId="0" fontId="10" fillId="2" borderId="3" xfId="0" applyFont="1" applyFill="1" applyBorder="1" applyAlignment="1" applyProtection="1">
      <alignment horizontal="left"/>
      <protection locked="0"/>
    </xf>
    <xf numFmtId="0" fontId="10" fillId="2" borderId="4" xfId="0" applyFont="1" applyFill="1" applyBorder="1" applyAlignment="1" applyProtection="1">
      <alignment horizontal="left"/>
      <protection locked="0"/>
    </xf>
    <xf numFmtId="0" fontId="10" fillId="2" borderId="5" xfId="0" applyFont="1" applyFill="1" applyBorder="1" applyAlignment="1" applyProtection="1">
      <alignment horizontal="left"/>
      <protection locked="0"/>
    </xf>
    <xf numFmtId="0" fontId="10" fillId="0" borderId="111" xfId="0" applyFont="1" applyBorder="1" applyAlignment="1" applyProtection="1">
      <alignment horizontal="center"/>
      <protection locked="0"/>
    </xf>
    <xf numFmtId="0" fontId="10" fillId="0" borderId="112" xfId="0" applyFont="1" applyBorder="1" applyAlignment="1" applyProtection="1">
      <alignment horizontal="center"/>
      <protection locked="0"/>
    </xf>
    <xf numFmtId="170" fontId="18" fillId="3" borderId="3" xfId="36" applyFont="1" applyFill="1" applyBorder="1" applyAlignment="1">
      <alignment horizontal="left" vertical="center"/>
    </xf>
    <xf numFmtId="170" fontId="18" fillId="3" borderId="68" xfId="36" applyFont="1" applyFill="1" applyBorder="1" applyAlignment="1">
      <alignment horizontal="left" vertical="center"/>
    </xf>
    <xf numFmtId="170" fontId="17" fillId="0" borderId="42" xfId="36" applyFont="1" applyBorder="1" applyAlignment="1" applyProtection="1">
      <alignment horizontal="left" vertical="center"/>
      <protection locked="0"/>
    </xf>
    <xf numFmtId="170" fontId="17" fillId="0" borderId="54" xfId="36" applyFont="1" applyBorder="1" applyAlignment="1" applyProtection="1">
      <alignment horizontal="left" vertical="center"/>
      <protection locked="0"/>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170" fontId="17" fillId="0" borderId="64" xfId="36" applyFont="1" applyBorder="1" applyAlignment="1" applyProtection="1">
      <alignment horizontal="left" vertical="center"/>
      <protection locked="0"/>
    </xf>
    <xf numFmtId="170" fontId="17" fillId="0" borderId="65" xfId="36" applyFont="1" applyBorder="1" applyAlignment="1" applyProtection="1">
      <alignment horizontal="left" vertical="center"/>
      <protection locked="0"/>
    </xf>
    <xf numFmtId="166" fontId="9" fillId="7" borderId="3" xfId="29" applyNumberFormat="1" applyFont="1" applyFill="1" applyBorder="1" applyAlignment="1" applyProtection="1">
      <alignment horizontal="center"/>
      <protection locked="0"/>
    </xf>
    <xf numFmtId="166" fontId="9" fillId="7" borderId="5" xfId="29" applyNumberFormat="1" applyFont="1" applyFill="1" applyBorder="1" applyAlignment="1" applyProtection="1">
      <alignment horizontal="center"/>
      <protection locked="0"/>
    </xf>
    <xf numFmtId="170" fontId="17" fillId="0" borderId="60" xfId="36" applyFont="1" applyBorder="1" applyAlignment="1" applyProtection="1">
      <alignment horizontal="left" vertical="center"/>
      <protection locked="0"/>
    </xf>
    <xf numFmtId="170" fontId="17" fillId="0" borderId="18" xfId="36" applyFont="1" applyBorder="1" applyAlignment="1" applyProtection="1">
      <alignment horizontal="left" vertical="center"/>
      <protection locked="0"/>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9" fontId="9" fillId="3" borderId="92" xfId="30" applyFont="1" applyFill="1" applyBorder="1" applyAlignment="1" applyProtection="1">
      <alignment horizontal="right"/>
    </xf>
    <xf numFmtId="9" fontId="9" fillId="3" borderId="118" xfId="30" applyFont="1" applyFill="1" applyBorder="1" applyAlignment="1" applyProtection="1">
      <alignment horizontal="right"/>
    </xf>
    <xf numFmtId="0" fontId="10" fillId="3" borderId="9" xfId="0" applyFont="1" applyFill="1" applyBorder="1" applyAlignment="1">
      <alignment horizontal="left" wrapText="1"/>
    </xf>
    <xf numFmtId="0" fontId="10" fillId="3" borderId="0" xfId="0" applyFont="1" applyFill="1" applyAlignment="1">
      <alignment horizontal="left" wrapText="1"/>
    </xf>
    <xf numFmtId="166" fontId="10" fillId="3" borderId="7" xfId="29" applyNumberFormat="1" applyFont="1" applyFill="1" applyBorder="1" applyAlignment="1" applyProtection="1">
      <alignment horizontal="center"/>
    </xf>
    <xf numFmtId="166" fontId="10" fillId="3" borderId="8" xfId="29" applyNumberFormat="1" applyFont="1" applyFill="1" applyBorder="1" applyAlignment="1" applyProtection="1">
      <alignment horizontal="center"/>
    </xf>
    <xf numFmtId="166" fontId="9" fillId="3" borderId="56" xfId="29" applyNumberFormat="1" applyFont="1" applyFill="1" applyBorder="1" applyAlignment="1" applyProtection="1">
      <alignment horizontal="center"/>
    </xf>
    <xf numFmtId="166" fontId="9" fillId="3" borderId="62" xfId="29" applyNumberFormat="1" applyFont="1" applyFill="1" applyBorder="1" applyAlignment="1" applyProtection="1">
      <alignment horizontal="center"/>
    </xf>
    <xf numFmtId="170" fontId="8" fillId="0" borderId="42" xfId="36" applyFont="1" applyBorder="1" applyAlignment="1" applyProtection="1">
      <alignment horizontal="left" vertical="center"/>
      <protection locked="0"/>
    </xf>
    <xf numFmtId="170" fontId="8" fillId="0" borderId="54" xfId="36" applyFont="1" applyBorder="1" applyAlignment="1" applyProtection="1">
      <alignment horizontal="left" vertical="center"/>
      <protection locked="0"/>
    </xf>
    <xf numFmtId="170" fontId="7" fillId="3" borderId="3" xfId="36" applyFont="1" applyFill="1" applyBorder="1" applyAlignment="1">
      <alignment horizontal="left" vertical="center"/>
    </xf>
    <xf numFmtId="170" fontId="7" fillId="3" borderId="68" xfId="36" applyFont="1" applyFill="1" applyBorder="1" applyAlignment="1">
      <alignment horizontal="left" vertical="center"/>
    </xf>
    <xf numFmtId="170" fontId="8" fillId="0" borderId="60" xfId="36" applyFont="1" applyBorder="1" applyAlignment="1" applyProtection="1">
      <alignment horizontal="left" vertical="center"/>
      <protection locked="0"/>
    </xf>
    <xf numFmtId="170" fontId="8" fillId="0" borderId="18" xfId="36" applyFont="1" applyBorder="1" applyAlignment="1" applyProtection="1">
      <alignment horizontal="left" vertical="center"/>
      <protection locked="0"/>
    </xf>
    <xf numFmtId="170" fontId="18" fillId="0" borderId="14" xfId="36" applyFont="1" applyBorder="1" applyAlignment="1">
      <alignment horizontal="center" vertical="center" wrapText="1"/>
    </xf>
    <xf numFmtId="170" fontId="18" fillId="0" borderId="46" xfId="36" applyFont="1" applyBorder="1" applyAlignment="1">
      <alignment horizontal="center" vertical="center" wrapText="1"/>
    </xf>
    <xf numFmtId="170" fontId="18" fillId="0" borderId="14" xfId="36" applyFont="1" applyBorder="1" applyAlignment="1">
      <alignment horizontal="center" vertical="center"/>
    </xf>
    <xf numFmtId="170" fontId="18" fillId="0" borderId="46" xfId="36" applyFont="1" applyBorder="1" applyAlignment="1">
      <alignment horizontal="center" vertical="center"/>
    </xf>
    <xf numFmtId="170" fontId="8" fillId="0" borderId="42" xfId="36" applyFont="1" applyBorder="1" applyAlignment="1" applyProtection="1">
      <alignment horizontal="left"/>
      <protection locked="0"/>
    </xf>
    <xf numFmtId="170" fontId="8" fillId="0" borderId="54" xfId="36" applyFont="1" applyBorder="1" applyAlignment="1" applyProtection="1">
      <alignment horizontal="left"/>
      <protection locked="0"/>
    </xf>
    <xf numFmtId="0" fontId="22" fillId="2" borderId="6" xfId="1" applyFont="1" applyFill="1" applyBorder="1" applyAlignment="1">
      <alignment horizontal="center" vertical="center"/>
    </xf>
    <xf numFmtId="0" fontId="22" fillId="2" borderId="7" xfId="1" applyFont="1" applyFill="1" applyBorder="1" applyAlignment="1">
      <alignment horizontal="center" vertical="center"/>
    </xf>
    <xf numFmtId="0" fontId="22" fillId="2" borderId="8" xfId="1" applyFont="1" applyFill="1" applyBorder="1" applyAlignment="1">
      <alignment horizontal="center" vertical="center"/>
    </xf>
    <xf numFmtId="0" fontId="22" fillId="2" borderId="11" xfId="1" applyFont="1" applyFill="1" applyBorder="1" applyAlignment="1">
      <alignment horizontal="center" vertical="center"/>
    </xf>
    <xf numFmtId="0" fontId="22" fillId="2" borderId="12" xfId="1" applyFont="1" applyFill="1" applyBorder="1" applyAlignment="1">
      <alignment horizontal="center" vertical="center"/>
    </xf>
    <xf numFmtId="0" fontId="22" fillId="2" borderId="13" xfId="1" applyFont="1" applyFill="1" applyBorder="1" applyAlignment="1">
      <alignment horizontal="center" vertical="center"/>
    </xf>
    <xf numFmtId="166" fontId="9" fillId="3" borderId="88" xfId="29" applyNumberFormat="1" applyFont="1" applyFill="1" applyBorder="1" applyAlignment="1" applyProtection="1">
      <alignment horizontal="center"/>
    </xf>
    <xf numFmtId="166" fontId="9" fillId="3" borderId="90" xfId="29" applyNumberFormat="1" applyFont="1" applyFill="1" applyBorder="1" applyAlignment="1" applyProtection="1">
      <alignment horizontal="center"/>
    </xf>
    <xf numFmtId="166" fontId="9" fillId="3" borderId="0" xfId="0" applyNumberFormat="1" applyFont="1" applyFill="1" applyAlignment="1">
      <alignment horizontal="center"/>
    </xf>
    <xf numFmtId="0" fontId="9" fillId="3" borderId="10" xfId="0" applyFont="1" applyFill="1" applyBorder="1" applyAlignment="1">
      <alignment horizontal="center"/>
    </xf>
    <xf numFmtId="166" fontId="10" fillId="3" borderId="0" xfId="29" applyNumberFormat="1" applyFont="1" applyFill="1" applyBorder="1" applyAlignment="1" applyProtection="1">
      <alignment horizontal="center"/>
    </xf>
    <xf numFmtId="166" fontId="10" fillId="3" borderId="10" xfId="29" applyNumberFormat="1" applyFont="1" applyFill="1" applyBorder="1" applyAlignment="1" applyProtection="1">
      <alignment horizontal="center"/>
    </xf>
    <xf numFmtId="37" fontId="7" fillId="2" borderId="6" xfId="23" applyFont="1" applyFill="1" applyBorder="1" applyAlignment="1">
      <alignment horizontal="center" vertical="center"/>
    </xf>
    <xf numFmtId="37" fontId="7" fillId="2" borderId="8" xfId="23" applyFont="1" applyFill="1" applyBorder="1" applyAlignment="1">
      <alignment horizontal="center" vertical="center"/>
    </xf>
    <xf numFmtId="0" fontId="27" fillId="2" borderId="3" xfId="0" applyFont="1" applyFill="1" applyBorder="1" applyAlignment="1">
      <alignment horizontal="center"/>
    </xf>
    <xf numFmtId="0" fontId="27" fillId="2" borderId="4" xfId="0" applyFont="1" applyFill="1" applyBorder="1" applyAlignment="1">
      <alignment horizontal="center"/>
    </xf>
    <xf numFmtId="0" fontId="27" fillId="2" borderId="5" xfId="0" applyFont="1" applyFill="1" applyBorder="1" applyAlignment="1">
      <alignment horizontal="center"/>
    </xf>
    <xf numFmtId="166" fontId="9" fillId="3" borderId="44" xfId="29" applyNumberFormat="1" applyFont="1" applyFill="1" applyBorder="1" applyAlignment="1" applyProtection="1">
      <alignment horizontal="center"/>
    </xf>
    <xf numFmtId="166" fontId="9" fillId="3" borderId="89" xfId="29" applyNumberFormat="1" applyFont="1" applyFill="1" applyBorder="1" applyAlignment="1" applyProtection="1">
      <alignment horizontal="center"/>
    </xf>
    <xf numFmtId="37" fontId="7" fillId="0" borderId="6" xfId="23" applyFont="1" applyBorder="1" applyAlignment="1">
      <alignment horizontal="center" vertical="center"/>
    </xf>
    <xf numFmtId="37" fontId="7" fillId="0" borderId="8" xfId="23" applyFont="1" applyBorder="1" applyAlignment="1">
      <alignment horizontal="center" vertical="center"/>
    </xf>
    <xf numFmtId="37" fontId="7" fillId="3" borderId="12" xfId="23" applyFont="1" applyFill="1" applyBorder="1" applyAlignment="1">
      <alignment horizontal="left" vertical="center" wrapText="1"/>
    </xf>
    <xf numFmtId="37" fontId="7" fillId="3" borderId="71" xfId="23" applyFont="1" applyFill="1" applyBorder="1" applyAlignment="1">
      <alignment horizontal="left" vertical="center" wrapText="1"/>
    </xf>
    <xf numFmtId="4" fontId="7" fillId="2" borderId="3" xfId="39" applyNumberFormat="1" applyFont="1" applyFill="1" applyBorder="1" applyAlignment="1">
      <alignment horizontal="center"/>
    </xf>
    <xf numFmtId="4" fontId="7" fillId="2" borderId="4" xfId="39" applyNumberFormat="1" applyFont="1" applyFill="1" applyBorder="1" applyAlignment="1">
      <alignment horizontal="center"/>
    </xf>
    <xf numFmtId="4" fontId="7" fillId="2" borderId="5" xfId="39" applyNumberFormat="1" applyFont="1" applyFill="1" applyBorder="1" applyAlignment="1">
      <alignment horizontal="center"/>
    </xf>
    <xf numFmtId="4" fontId="31" fillId="2" borderId="4" xfId="39" applyNumberFormat="1" applyFont="1" applyFill="1" applyBorder="1" applyAlignment="1">
      <alignment horizontal="center"/>
    </xf>
    <xf numFmtId="0" fontId="8" fillId="0" borderId="0" xfId="1" applyFont="1" applyAlignment="1">
      <alignment horizontal="left"/>
    </xf>
    <xf numFmtId="0" fontId="8" fillId="0" borderId="103" xfId="12" applyFont="1" applyBorder="1" applyAlignment="1">
      <alignment horizontal="center"/>
    </xf>
    <xf numFmtId="0" fontId="8" fillId="0" borderId="102" xfId="12" applyFont="1" applyBorder="1" applyAlignment="1">
      <alignment horizontal="center"/>
    </xf>
    <xf numFmtId="0" fontId="9" fillId="0" borderId="6" xfId="0" applyFont="1" applyBorder="1" applyAlignment="1">
      <alignment horizontal="center"/>
    </xf>
    <xf numFmtId="0" fontId="8" fillId="0" borderId="9" xfId="12" applyFont="1" applyBorder="1" applyAlignment="1" applyProtection="1">
      <alignment horizontal="center"/>
      <protection locked="0"/>
    </xf>
    <xf numFmtId="37" fontId="7" fillId="2" borderId="3" xfId="23" applyFont="1" applyFill="1" applyBorder="1" applyAlignment="1">
      <alignment horizontal="center" vertical="center"/>
    </xf>
    <xf numFmtId="37" fontId="7" fillId="2" borderId="5" xfId="23" applyFont="1" applyFill="1" applyBorder="1" applyAlignment="1">
      <alignment horizontal="center" vertical="center"/>
    </xf>
    <xf numFmtId="171" fontId="9" fillId="3" borderId="0" xfId="28" applyNumberFormat="1" applyFont="1" applyFill="1" applyBorder="1" applyAlignment="1" applyProtection="1">
      <alignment horizontal="center"/>
    </xf>
    <xf numFmtId="0" fontId="47" fillId="0" borderId="7" xfId="0" applyFont="1" applyBorder="1" applyAlignment="1" applyProtection="1">
      <alignment horizontal="center"/>
      <protection locked="0"/>
    </xf>
    <xf numFmtId="173" fontId="10" fillId="3" borderId="12" xfId="30" applyNumberFormat="1" applyFont="1" applyFill="1" applyBorder="1" applyAlignment="1" applyProtection="1">
      <alignment horizontal="center"/>
    </xf>
    <xf numFmtId="171" fontId="9" fillId="3" borderId="92" xfId="28" applyNumberFormat="1" applyFont="1" applyFill="1" applyBorder="1" applyAlignment="1" applyProtection="1">
      <alignment horizont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9" fillId="3" borderId="6" xfId="0" applyFont="1" applyFill="1" applyBorder="1" applyAlignment="1">
      <alignment horizontal="center"/>
    </xf>
    <xf numFmtId="0" fontId="9" fillId="3" borderId="7" xfId="0" applyFont="1" applyFill="1" applyBorder="1" applyAlignment="1">
      <alignment horizontal="center"/>
    </xf>
    <xf numFmtId="0" fontId="8" fillId="0" borderId="130" xfId="12" applyFont="1" applyBorder="1" applyAlignment="1" applyProtection="1">
      <alignment horizontal="center"/>
      <protection locked="0"/>
    </xf>
    <xf numFmtId="0" fontId="46" fillId="2" borderId="9" xfId="0" applyFont="1" applyFill="1" applyBorder="1" applyAlignment="1">
      <alignment horizontal="center" vertical="center"/>
    </xf>
    <xf numFmtId="0" fontId="46" fillId="2" borderId="0" xfId="0" applyFont="1" applyFill="1" applyAlignment="1">
      <alignment horizontal="center" vertical="center"/>
    </xf>
    <xf numFmtId="0" fontId="46" fillId="2" borderId="10" xfId="0" applyFont="1" applyFill="1" applyBorder="1" applyAlignment="1">
      <alignment horizontal="center" vertical="center"/>
    </xf>
  </cellXfs>
  <cellStyles count="47">
    <cellStyle name="Comma" xfId="28" builtinId="3"/>
    <cellStyle name="Comma 2" xfId="13" xr:uid="{00000000-0005-0000-0000-000001000000}"/>
    <cellStyle name="Comma 2 2" xfId="15" xr:uid="{00000000-0005-0000-0000-000002000000}"/>
    <cellStyle name="Comma 2 3" xfId="26" xr:uid="{00000000-0005-0000-0000-000003000000}"/>
    <cellStyle name="Comma 3" xfId="14" xr:uid="{00000000-0005-0000-0000-000004000000}"/>
    <cellStyle name="Comma 4" xfId="2" xr:uid="{00000000-0005-0000-0000-000005000000}"/>
    <cellStyle name="Comma 5" xfId="45" xr:uid="{4CEAAD80-13A1-4C21-8616-C78990A5486C}"/>
    <cellStyle name="Comma0" xfId="3" xr:uid="{00000000-0005-0000-0000-000006000000}"/>
    <cellStyle name="Currency" xfId="29" builtinId="4"/>
    <cellStyle name="Currency 2" xfId="22" xr:uid="{00000000-0005-0000-0000-000008000000}"/>
    <cellStyle name="Currency 3" xfId="16" xr:uid="{00000000-0005-0000-0000-000009000000}"/>
    <cellStyle name="Currency 4" xfId="4" xr:uid="{00000000-0005-0000-0000-00000A000000}"/>
    <cellStyle name="Currency 5" xfId="46" xr:uid="{66CD31E5-57B4-4C3E-B837-6B5051A79B0E}"/>
    <cellStyle name="Currency0" xfId="5" xr:uid="{00000000-0005-0000-0000-00000B000000}"/>
    <cellStyle name="Date" xfId="6" xr:uid="{00000000-0005-0000-0000-00000C000000}"/>
    <cellStyle name="Date 2" xfId="31" xr:uid="{00000000-0005-0000-0000-00000D000000}"/>
    <cellStyle name="Fixed" xfId="7" xr:uid="{00000000-0005-0000-0000-00000E000000}"/>
    <cellStyle name="Fixed 2" xfId="32" xr:uid="{00000000-0005-0000-0000-00000F000000}"/>
    <cellStyle name="Heading 1 2" xfId="8" xr:uid="{00000000-0005-0000-0000-000010000000}"/>
    <cellStyle name="Heading 2 2" xfId="9" xr:uid="{00000000-0005-0000-0000-000011000000}"/>
    <cellStyle name="Heading1" xfId="33" xr:uid="{00000000-0005-0000-0000-000012000000}"/>
    <cellStyle name="Heading2" xfId="34" xr:uid="{00000000-0005-0000-0000-000013000000}"/>
    <cellStyle name="Hyperlink" xfId="43" builtinId="8"/>
    <cellStyle name="Normal" xfId="0" builtinId="0"/>
    <cellStyle name="Normal 2" xfId="12" xr:uid="{00000000-0005-0000-0000-000015000000}"/>
    <cellStyle name="Normal 2 2" xfId="21" xr:uid="{00000000-0005-0000-0000-000016000000}"/>
    <cellStyle name="Normal 2 2 2" xfId="24" xr:uid="{00000000-0005-0000-0000-000017000000}"/>
    <cellStyle name="Normal 3" xfId="17" xr:uid="{00000000-0005-0000-0000-000018000000}"/>
    <cellStyle name="Normal 3 2" xfId="25" xr:uid="{00000000-0005-0000-0000-000019000000}"/>
    <cellStyle name="Normal 4" xfId="23" xr:uid="{00000000-0005-0000-0000-00001A000000}"/>
    <cellStyle name="Normal 5" xfId="1" xr:uid="{00000000-0005-0000-0000-00001B000000}"/>
    <cellStyle name="Normal 6" xfId="38" xr:uid="{00000000-0005-0000-0000-00001C000000}"/>
    <cellStyle name="Normal 7" xfId="42" xr:uid="{69C48B17-1530-4E04-99E0-539A89032DAC}"/>
    <cellStyle name="Normal 8" xfId="44" xr:uid="{A9058E5D-E169-471B-9B95-8CE1026546C5}"/>
    <cellStyle name="Normal_Casa Vallita UW HOME" xfId="39" xr:uid="{00000000-0005-0000-0000-00001D000000}"/>
    <cellStyle name="Normal_RNTSKED-" xfId="35" xr:uid="{00000000-0005-0000-0000-00001E000000}"/>
    <cellStyle name="Normal_Sheet1" xfId="40" xr:uid="{EE33D640-9533-46B6-A6FA-50845A5677A4}"/>
    <cellStyle name="Normal_SKED-A" xfId="36" xr:uid="{00000000-0005-0000-0000-00001F000000}"/>
    <cellStyle name="Percent" xfId="30" builtinId="5"/>
    <cellStyle name="Percent 2" xfId="18" xr:uid="{00000000-0005-0000-0000-000021000000}"/>
    <cellStyle name="Percent 2 2" xfId="19" xr:uid="{00000000-0005-0000-0000-000022000000}"/>
    <cellStyle name="Percent 2 3" xfId="27" xr:uid="{00000000-0005-0000-0000-000023000000}"/>
    <cellStyle name="Percent 3" xfId="20" xr:uid="{00000000-0005-0000-0000-000024000000}"/>
    <cellStyle name="Percent 4" xfId="10" xr:uid="{00000000-0005-0000-0000-000025000000}"/>
    <cellStyle name="Percent 5" xfId="41" xr:uid="{14061661-64AF-4535-B5AF-C11ACB3EADED}"/>
    <cellStyle name="Total 2" xfId="11" xr:uid="{00000000-0005-0000-0000-000026000000}"/>
    <cellStyle name="Total 3" xfId="37" xr:uid="{00000000-0005-0000-0000-000027000000}"/>
  </cellStyles>
  <dxfs count="6">
    <dxf>
      <font>
        <color rgb="FF9C0006"/>
      </font>
      <fill>
        <patternFill>
          <bgColor rgb="FFFFC7CE"/>
        </patternFill>
      </fill>
    </dxf>
    <dxf>
      <font>
        <color rgb="FF9C0006"/>
      </font>
      <fill>
        <patternFill>
          <bgColor rgb="FFFFC7CE"/>
        </patternFill>
      </fill>
    </dxf>
    <dxf>
      <font>
        <color theme="0"/>
      </font>
      <fill>
        <patternFill>
          <bgColor theme="1"/>
        </patternFill>
      </fill>
    </dxf>
    <dxf>
      <font>
        <color theme="0"/>
      </font>
      <fill>
        <patternFill>
          <bgColor theme="1"/>
        </patternFill>
      </fill>
    </dxf>
    <dxf>
      <fill>
        <patternFill>
          <bgColor theme="1"/>
        </patternFill>
      </fill>
    </dxf>
    <dxf>
      <font>
        <color theme="0"/>
      </font>
      <fill>
        <patternFill>
          <bgColor theme="1"/>
        </patternFill>
      </fill>
    </dxf>
  </dxfs>
  <tableStyles count="0" defaultTableStyle="TableStyleMedium2" defaultPivotStyle="PivotStyleLight16"/>
  <colors>
    <mruColors>
      <color rgb="FFE8F0F0"/>
      <color rgb="FF00918F"/>
      <color rgb="FFFBB040"/>
      <color rgb="FFB54325"/>
      <color rgb="FF231F20"/>
      <color rgb="FFCCEBEA"/>
      <color rgb="FFE4F4F2"/>
      <color rgb="FFF2F6F6"/>
      <color rgb="FF5B5E5E"/>
      <color rgb="FFE2EB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5</xdr:row>
      <xdr:rowOff>2</xdr:rowOff>
    </xdr:from>
    <xdr:ext cx="11582400" cy="140779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04775" y="1628777"/>
          <a:ext cx="11582400" cy="14077948"/>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(“Applicant” as that term is further defined below) is submitting an application to the New Mexico Mortgage Finance Authority, also known as Housing New Mexico (“HNM”), for HNM funded loans</a:t>
          </a:r>
          <a:r>
            <a:rPr kumimoji="0" lang="en-US" sz="1200" b="0" i="0" u="none" strike="noStrike" kern="0" cap="none" spc="0" normalizeH="0" baseline="3000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1</a:t>
          </a: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(collectively referred to as the “Application” or “Applications”). In conjunction with this Application(s), Applicant herewith certifies that: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1.   Applicant understands and agrees that it is executing this Universal Rental Development Application Omnibus Signature Page &amp; Application Certification (the "Certification") as part of its Application, that HNM is entitled to rely on Applicant’s representations and certifications contained herein in conjunction with the Application, and that any misrepresentation by Applicant contained in this Certification or in any part of the Application(s) may be cause for HNM, in HNM’s sole discretion, to reject the Application(s), to revoke or rescind any award of HNM loans that may have been made in connection with an Application(s).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2.  Applicant understands and agrees that the signature(s) below of its authorized representative(s) constitute an “omnibus” signature that is applicable to every document, certification, and assurance that must be executed or submitted in connection with its Application, including, without limitation, all Schedules required to be executed by Applicant and any other documents otherwise requiring a signature or other acknowledgement by Applicant.  By signing this Certification, Applicant hereby acknowledges that it has read all forms required to be submitted with its Application and hereby certifies that its signature(s) on this Certification shall apply with equal force to each and every document, certification, schedule, or other assurance that is or must be made by Applicant in conjunction with its Application.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3.   Applicant will abide by all applicable Federal and State of New Mexico laws and all applicable statutory, regulatory, and judicially created rules and guidelines.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4.   All information contained in Applicant’s Application submitted of even date herewith is accurate and complete and contains no misstatements of fact.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5.   Applicant has fully completed and is submitting with its Application HNM’s Universal Rental Development Application Schedule of Previous Participation inserted at Tab 1i, which identifies all of Applicant’s projects, and certifies that: (a)  no mortgage on a project listed on such certificate has ever been in default, assigned to the United States government or foreclosed, nor has any mortgage relief been given; (b)  there has not been a suspension or termination of payments under any federal rental assistance contract in which the Applicant has had a legal or beneficial interest; (c)  it has not been suspended, debarred or otherwise restricted by any department or agency of the federal government or any state government from doing business with such department or agency because of misconduct or alleged misconduct, nor is it delinquent on any debt or non-tax judgment lien; and (d)  it has not defaulted on any obligation covered by a surety or performance bond.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6.   Applicant hereby certifies and affirms, as a condition to Applicant’s Application, that Applicant has not directly or indirectly entered into any agreement, participated in any collusion, or otherwise taken any action in restraint of free competitive bidding in connection with its Application.  Further, Applicant certifies there is no “identity of interest”</a:t>
          </a:r>
          <a:r>
            <a:rPr kumimoji="0" lang="en-US" sz="1200" b="0" i="0" u="none" strike="noStrike" kern="0" cap="none" spc="0" normalizeH="0" baseline="3000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2</a:t>
          </a: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between or among the Developer, builder/general contractor, design professionals, and/or subcontractors, unless disclosed in writing to HNM and attached to this Applicant Certification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7.   No political contribution or gift valued in excess of $250.00 (singularly or in the aggregate) has been made by Applicant or on Applicant’s behalf to any elected official of the State of New Mexico who is currently serving, or who has served, on the HNM Board of Directors in the past three (3) years.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8.   Applicant has no current or proposed business transaction with HNM or any of its officers or employees, or, if Applicant is applying for a Ventana Fund loan, with Ventana Fund or any of its officers or employees, that would constitute a conflict of interest, nor is Applicant aware of any other facts or circumstances that may give rise to a claim of conflict of interest.  Further, Applicant certifies that it has no interest, direct or indirect, that would conflict in any manner or degree with the services it proposes in its Application.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9. There is no pending or threatened litigation that would impair the Applicant’s ability to perform its obligations if awarded financing in conjunction with its Application.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10. Applicant is an Equal Opportunity Employer and complies fully with all government regulations regarding nondiscriminatory employment practices.  Further, Applicant understands that HNM will monitor its performance under and compliance with terms contained in any loan agreement(s) or other loan documents resulting from its Application.  Applicant further understands and represents that any agreement it enters into with HNM will be binding in all respects.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11. Applicant will comply with all applicable Federal statutory and regulatory requirements including, without limitation: Title VIII of the Fair Housing Act, Title VI of the Civil Rights Act of 1964, the Equal Credit Opportunity Act, the Age Discrimination Act of 1975, Executive Order 12898, the Americans with Disabilities Act of 1990 and Section 504 of the Rehabilitation Act of 1973.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12.  Applicant has not been found by the United States Equal Employment Opportunity Commission, the Department of Housing and Urban Development, the New Mexico Human Rights Commission, or a court of law to be in noncompliance with any applicable civil rights laws.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13. Applicant is eligible to participate in any and all federal- or state-funded housing programs, is not currently facing disciplinary action by any federal, state or local entity, is not suspended, debarred or excluded from participation in any federal- or state-funded housing program, and is not listed as an excluded party(ies) on the System for Award Management’s list of excluded parties accessed at www.sam.gov.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14. Applicant agrees that, if it plans to utilize additional financing from other local, state or federal agencies, HNM and those agencies may share applications, forms, information, and related details with each other concerning the Application.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15. Applicant consents to HNM obtaining information from other local, state and federal agencies regarding its performance and compliance with respect to other housing projects that it has developed, owned, or managed and which have received local, state or federal subsidy.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16</a:t>
          </a:r>
          <a:r>
            <a:rPr kumimoji="0" lang="en-US" sz="1200" b="0" i="0" u="none" strike="noStrike" kern="0" cap="none" spc="0" normalizeH="0" baseline="0" noProof="0">
              <a:ln>
                <a:noFill/>
              </a:ln>
              <a:solidFill>
                <a:srgbClr val="FF0000"/>
              </a:solidFill>
              <a:effectLst/>
              <a:uLnTx/>
              <a:uFillTx/>
              <a:latin typeface="Lato" panose="020F0502020204030203" pitchFamily="34" charset="0"/>
              <a:ea typeface="Lato" panose="020F0502020204030203" pitchFamily="34" charset="0"/>
              <a:cs typeface="Lato" panose="020F0502020204030203" pitchFamily="34" charset="0"/>
            </a:rPr>
            <a:t>. </a:t>
          </a: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Applicant acknowledges that all Applications are public records subject to inspection under state and federal open records laws. As such, it is the Applicant's responsibility to redact all protected personal information (such as Social Security numbers, board member home addresses and bank account information from checks) from the Application.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17. The information provided, under penalty of perjury, is true and correct to the best of Applicant’s information, knowledge, and belief.  Further, as witnessed by the signature(s) below, Applicant certifies that the signor(s) have authority and are competent to legally bind the Applicant to the certifications and assurances made herein.  Applicant further understands that the terms “Applicant” in this Certification includes all individuals, joint ventures, partnerships, corporations, trusts, nonprofit organizations and any other public or private entity, that will participate in the project proposed in the Application as an owner.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Note 1 - HNM loans are the loans requested on page one of tab two. Ventana Loan Funds are included for purposes of this certification.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Lato" panose="020F0502020204030203" pitchFamily="34" charset="0"/>
              <a:ea typeface="Lato" panose="020F0502020204030203" pitchFamily="34" charset="0"/>
              <a:cs typeface="Lato" panose="020F0502020204030203" pitchFamily="34" charset="0"/>
            </a:rPr>
            <a:t>  Note 2 - Identity of interest is defined as: Any relationship that is based on shared family or financial ties between or among the Developer/Project Owner, builder (general contractor), design professionals and/or subcontractors that would suggest that one Entity may have Control over or a financial interest in another. An Identity of Interest will be presumed if any of the following factors are present as between or among the Developer/Project Owner, builder (general contractor), design professionals and/or subcontractors; common or shared ownership of any of the above-listed entities; common family members as owners or investors in any of the above-listed entities; common Control of the above-listed entities even if the Control is not exercised by a common owner or common investor.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4</xdr:row>
      <xdr:rowOff>9525</xdr:rowOff>
    </xdr:from>
    <xdr:ext cx="7924800" cy="13306426"/>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603250" y="1104900"/>
          <a:ext cx="7924800" cy="13306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15000"/>
            </a:lnSpc>
            <a:spcBef>
              <a:spcPts val="0"/>
            </a:spcBef>
            <a:spcAft>
              <a:spcPts val="1000"/>
            </a:spcAft>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Project Name: </a:t>
          </a:r>
        </a:p>
        <a:p>
          <a:pPr marL="0" marR="0">
            <a:lnSpc>
              <a:spcPct val="115000"/>
            </a:lnSpc>
            <a:spcBef>
              <a:spcPts val="0"/>
            </a:spcBef>
            <a:spcAft>
              <a:spcPts val="1000"/>
            </a:spcAft>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Project Address: </a:t>
          </a:r>
        </a:p>
        <a:p>
          <a:pPr marL="0" marR="0">
            <a:lnSpc>
              <a:spcPct val="115000"/>
            </a:lnSpc>
            <a:spcBef>
              <a:spcPts val="0"/>
            </a:spcBef>
            <a:spcAft>
              <a:spcPts val="1000"/>
            </a:spcAft>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The Project Narrative provides an opportunity for the Applicant to describe the characteristics of the project, including its strengths and weaknesses, and is required to be submitted in conformance with the below.  This Narrative shall include a description of the project as proposed; why the Applicant believes it should be approved and the need for the project within the community; population being served; bedroom mix; location; amenities (both in and around the project); unique features; services (if provided); description of energy efficiencies and effective use of resources; type of financing (local, state and federal subsidies, etc.).  This document shall not exceed five (5) pages with 0.8 margins and minimum font size of 11 points.  A failure to provide any of the information required will result in a determination, in Housing</a:t>
          </a:r>
          <a:r>
            <a:rPr lang="en-US" sz="1100" baseline="0">
              <a:solidFill>
                <a:schemeClr val="tx1"/>
              </a:solidFill>
              <a:effectLst/>
              <a:latin typeface="Lato" panose="020F0502020204030203" pitchFamily="34" charset="0"/>
              <a:ea typeface="Lato" panose="020F0502020204030203" pitchFamily="34" charset="0"/>
              <a:cs typeface="Lato" panose="020F0502020204030203" pitchFamily="34" charset="0"/>
            </a:rPr>
            <a:t> New Mexico</a:t>
          </a: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’s sole discretion, that an Application is incomplete.  </a:t>
          </a:r>
        </a:p>
        <a:p>
          <a:pPr marL="0" marR="0">
            <a:lnSpc>
              <a:spcPct val="115000"/>
            </a:lnSpc>
            <a:spcBef>
              <a:spcPts val="0"/>
            </a:spcBef>
            <a:spcAft>
              <a:spcPts val="1000"/>
            </a:spcAft>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In addition, this Narrative shall address the following:</a:t>
          </a:r>
        </a:p>
        <a:p>
          <a:pPr marL="342900" marR="0" lvl="0" indent="-342900">
            <a:lnSpc>
              <a:spcPct val="115000"/>
            </a:lnSpc>
            <a:spcBef>
              <a:spcPts val="0"/>
            </a:spcBef>
            <a:spcAft>
              <a:spcPts val="0"/>
            </a:spcAft>
            <a:buFont typeface="+mj-lt"/>
            <a:buAutoNum type="arabi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Describe how the project meets the following criteria:</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kumimoji="0" lang="en-US" sz="1100" b="0" i="0" u="none" strike="noStrike" kern="0" cap="none" spc="0" normalizeH="0" baseline="0" noProof="0">
              <a:ln>
                <a:noFill/>
              </a:ln>
              <a:solidFill>
                <a:prstClr val="black"/>
              </a:solidFill>
              <a:effectLst/>
              <a:uLnTx/>
              <a:uFillTx/>
              <a:latin typeface="Lato" panose="020F0502020204030203" pitchFamily="34" charset="0"/>
              <a:ea typeface="Lato" panose="020F0502020204030203" pitchFamily="34" charset="0"/>
              <a:cs typeface="Lato" panose="020F0502020204030203" pitchFamily="34" charset="0"/>
            </a:rPr>
            <a:t>Market conditions;</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kumimoji="0" lang="en-US" sz="1100" b="0" i="0" u="none" strike="noStrike" kern="0" cap="none" spc="0" normalizeH="0" baseline="0" noProof="0">
              <a:ln>
                <a:noFill/>
              </a:ln>
              <a:solidFill>
                <a:prstClr val="black"/>
              </a:solidFill>
              <a:effectLst/>
              <a:uLnTx/>
              <a:uFillTx/>
              <a:latin typeface="Lato" panose="020F0502020204030203" pitchFamily="34" charset="0"/>
              <a:ea typeface="Lato" panose="020F0502020204030203" pitchFamily="34" charset="0"/>
              <a:cs typeface="Lato" panose="020F0502020204030203" pitchFamily="34" charset="0"/>
            </a:rPr>
            <a:t>Readiness-to-proceed;</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kumimoji="0" lang="en-US" sz="1100" b="0" i="0" u="none" strike="noStrike" kern="0" cap="none" spc="0" normalizeH="0" baseline="0" noProof="0">
              <a:ln>
                <a:noFill/>
              </a:ln>
              <a:solidFill>
                <a:prstClr val="black"/>
              </a:solidFill>
              <a:effectLst/>
              <a:uLnTx/>
              <a:uFillTx/>
              <a:latin typeface="Lato" panose="020F0502020204030203" pitchFamily="34" charset="0"/>
              <a:ea typeface="Lato" panose="020F0502020204030203" pitchFamily="34" charset="0"/>
              <a:cs typeface="Lato" panose="020F0502020204030203" pitchFamily="34" charset="0"/>
            </a:rPr>
            <a:t>Overall financial feasibility and viability;</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kumimoji="0" lang="en-US" sz="1100" b="0" i="0" u="none" strike="noStrike" kern="0" cap="none" spc="0" normalizeH="0" baseline="0" noProof="0">
              <a:ln>
                <a:noFill/>
              </a:ln>
              <a:solidFill>
                <a:prstClr val="black"/>
              </a:solidFill>
              <a:effectLst/>
              <a:uLnTx/>
              <a:uFillTx/>
              <a:latin typeface="Lato" panose="020F0502020204030203" pitchFamily="34" charset="0"/>
              <a:ea typeface="Lato" panose="020F0502020204030203" pitchFamily="34" charset="0"/>
              <a:cs typeface="Lato" panose="020F0502020204030203" pitchFamily="34" charset="0"/>
            </a:rPr>
            <a:t>Experience and track record of development and management team, including, but not limited to, their ability to bring a project in on time and on budget;</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kumimoji="0" lang="en-US" sz="1100" b="0" i="0" u="none" strike="noStrike" kern="0" cap="none" spc="0" normalizeH="0" baseline="0" noProof="0">
              <a:ln>
                <a:noFill/>
              </a:ln>
              <a:solidFill>
                <a:prstClr val="black"/>
              </a:solidFill>
              <a:effectLst/>
              <a:uLnTx/>
              <a:uFillTx/>
              <a:latin typeface="Lato" panose="020F0502020204030203" pitchFamily="34" charset="0"/>
              <a:ea typeface="Lato" panose="020F0502020204030203" pitchFamily="34" charset="0"/>
              <a:cs typeface="Lato" panose="020F0502020204030203" pitchFamily="34" charset="0"/>
            </a:rPr>
            <a:t>Cost reasonableness and cost containment measures undertaken, including, but not limited to, whether Applicant relied upon any third party cost estimates, e.g. Swift Marshall, Enterprise, etc.;</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kumimoji="0" lang="en-US" sz="1100" b="0" i="0" u="none" strike="noStrike" kern="0" cap="none" spc="0" normalizeH="0" baseline="0" noProof="0">
              <a:ln>
                <a:noFill/>
              </a:ln>
              <a:solidFill>
                <a:prstClr val="black"/>
              </a:solidFill>
              <a:effectLst/>
              <a:uLnTx/>
              <a:uFillTx/>
              <a:latin typeface="Lato" panose="020F0502020204030203" pitchFamily="34" charset="0"/>
              <a:ea typeface="Lato" panose="020F0502020204030203" pitchFamily="34" charset="0"/>
              <a:cs typeface="Lato" panose="020F0502020204030203" pitchFamily="34" charset="0"/>
            </a:rPr>
            <a:t>Proximity to existing affordable housine developments; and</a:t>
          </a:r>
        </a:p>
        <a:p>
          <a:pPr marL="800100" marR="0" lvl="1" indent="-342900" defTabSz="914400" eaLnBrk="1" fontAlgn="auto" latinLnBrk="0" hangingPunct="1">
            <a:lnSpc>
              <a:spcPct val="115000"/>
            </a:lnSpc>
            <a:spcBef>
              <a:spcPts val="0"/>
            </a:spcBef>
            <a:spcAft>
              <a:spcPts val="0"/>
            </a:spcAft>
            <a:buClrTx/>
            <a:buSzTx/>
            <a:buFont typeface="+mj-lt"/>
            <a:buAutoNum type="alphaLcPeriod"/>
            <a:tabLst/>
            <a:defRPr/>
          </a:pPr>
          <a:r>
            <a:rPr kumimoji="0" lang="en-US" sz="1100" b="0" i="0" u="none" strike="noStrike" kern="0" cap="none" spc="0" normalizeH="0" baseline="0" noProof="0">
              <a:ln>
                <a:noFill/>
              </a:ln>
              <a:solidFill>
                <a:prstClr val="black"/>
              </a:solidFill>
              <a:effectLst/>
              <a:uLnTx/>
              <a:uFillTx/>
              <a:latin typeface="Lato" panose="020F0502020204030203" pitchFamily="34" charset="0"/>
              <a:ea typeface="Lato" panose="020F0502020204030203" pitchFamily="34" charset="0"/>
              <a:cs typeface="Lato" panose="020F0502020204030203" pitchFamily="34" charset="0"/>
            </a:rPr>
            <a:t>Site suitability (including, but not limited to, remediation issues, elevation/grade issues).  </a:t>
          </a:r>
          <a:endParaRPr lang="en-US" sz="1100">
            <a:solidFill>
              <a:schemeClr val="tx1"/>
            </a:solidFill>
            <a:effectLst/>
            <a:latin typeface="Lato" panose="020F0502020204030203" pitchFamily="34" charset="0"/>
            <a:ea typeface="Lato" panose="020F0502020204030203" pitchFamily="34" charset="0"/>
            <a:cs typeface="Lato" panose="020F0502020204030203" pitchFamily="34" charset="0"/>
          </a:endParaRPr>
        </a:p>
        <a:p>
          <a:pPr marL="342900" marR="0" lvl="0" indent="-342900">
            <a:lnSpc>
              <a:spcPct val="115000"/>
            </a:lnSpc>
            <a:spcBef>
              <a:spcPts val="0"/>
            </a:spcBef>
            <a:spcAft>
              <a:spcPts val="0"/>
            </a:spcAft>
            <a:buFont typeface="+mj-lt"/>
            <a:buAutoNum type="arabicPeriod"/>
          </a:pPr>
          <a:endParaRPr lang="en-US" sz="1100">
            <a:solidFill>
              <a:schemeClr val="tx1"/>
            </a:solidFill>
            <a:effectLst/>
            <a:latin typeface="Lato" panose="020F0502020204030203" pitchFamily="34" charset="0"/>
            <a:ea typeface="Lato" panose="020F0502020204030203" pitchFamily="34" charset="0"/>
            <a:cs typeface="Lato" panose="020F0502020204030203" pitchFamily="34" charset="0"/>
          </a:endParaRPr>
        </a:p>
        <a:p>
          <a:pPr marL="342900" marR="0" lvl="0" indent="-342900">
            <a:lnSpc>
              <a:spcPct val="115000"/>
            </a:lnSpc>
            <a:spcBef>
              <a:spcPts val="0"/>
            </a:spcBef>
            <a:spcAft>
              <a:spcPts val="0"/>
            </a:spcAft>
            <a:buFont typeface="+mj-lt"/>
            <a:buAutoNum type="arabi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State whether Applicant has obtained a Phase I, II and/or Phase I II Environmental Site Assessment(s).  Describe any issues either raised or otherwise known in any Environmental Site Assessment and describe how these issues will or have been mitigated. </a:t>
          </a:r>
        </a:p>
        <a:p>
          <a:pPr marL="342900" marR="0" lvl="0" indent="-342900">
            <a:lnSpc>
              <a:spcPct val="115000"/>
            </a:lnSpc>
            <a:spcBef>
              <a:spcPts val="0"/>
            </a:spcBef>
            <a:spcAft>
              <a:spcPts val="0"/>
            </a:spcAft>
            <a:buFont typeface="+mj-lt"/>
            <a:buAutoNum type="arabicPeriod"/>
          </a:pPr>
          <a:endParaRPr lang="en-US" sz="1100">
            <a:solidFill>
              <a:schemeClr val="tx1"/>
            </a:solidFill>
            <a:effectLst/>
            <a:latin typeface="Lato" panose="020F0502020204030203" pitchFamily="34" charset="0"/>
            <a:ea typeface="Lato" panose="020F0502020204030203" pitchFamily="34" charset="0"/>
            <a:cs typeface="Lato" panose="020F0502020204030203" pitchFamily="34" charset="0"/>
          </a:endParaRPr>
        </a:p>
        <a:p>
          <a:pPr marL="0" marR="0">
            <a:lnSpc>
              <a:spcPct val="115000"/>
            </a:lnSpc>
            <a:spcBef>
              <a:spcPts val="0"/>
            </a:spcBef>
            <a:spcAft>
              <a:spcPts val="1000"/>
            </a:spcAft>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You may provide additional documentation that supports this Narrative by attaching it to the Narrative.  Each supporting document should include a brief description of what is contained in the document and the purpose for which it is being submitted.    </a:t>
          </a:r>
        </a:p>
        <a:p>
          <a:pPr marL="0" marR="0">
            <a:lnSpc>
              <a:spcPct val="115000"/>
            </a:lnSpc>
            <a:spcBef>
              <a:spcPts val="0"/>
            </a:spcBef>
            <a:spcAft>
              <a:spcPts val="0"/>
            </a:spcAft>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Additionally, all rehabilitation projects must address the following and may utilize an additional 3 pages: </a:t>
          </a:r>
        </a:p>
        <a:p>
          <a:pPr marL="0" marR="0">
            <a:lnSpc>
              <a:spcPct val="115000"/>
            </a:lnSpc>
            <a:spcBef>
              <a:spcPts val="0"/>
            </a:spcBef>
            <a:spcAft>
              <a:spcPts val="0"/>
            </a:spcAft>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 </a:t>
          </a:r>
        </a:p>
        <a:p>
          <a:pPr marL="342900" marR="0" lvl="0" indent="-342900">
            <a:lnSpc>
              <a:spcPct val="115000"/>
            </a:lnSpc>
            <a:spcBef>
              <a:spcPts val="0"/>
            </a:spcBef>
            <a:spcAft>
              <a:spcPts val="0"/>
            </a:spcAft>
            <a:buFont typeface="+mj-lt"/>
            <a:buAutoNum type="arabicPeriod" startAt="3"/>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Describe the following:</a:t>
          </a:r>
        </a:p>
        <a:p>
          <a:pPr marL="457200" marR="0">
            <a:lnSpc>
              <a:spcPct val="115000"/>
            </a:lnSpc>
            <a:spcBef>
              <a:spcPts val="0"/>
            </a:spcBef>
            <a:spcAft>
              <a:spcPts val="0"/>
            </a:spcAft>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 </a:t>
          </a:r>
        </a:p>
        <a:p>
          <a:pPr marL="800100" marR="0" lvl="1" indent="-342900">
            <a:lnSpc>
              <a:spcPct val="115000"/>
            </a:lnSpc>
            <a:spcBef>
              <a:spcPts val="0"/>
            </a:spcBef>
            <a:spcAft>
              <a:spcPts val="0"/>
            </a:spcAft>
            <a:buFont typeface="+mj-lt"/>
            <a:buAutoNum type="alphaL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Proposed rehabilitation plans, including a detailed discussion of whether the project constitutes a moderate rehabilitation or substantial rehabilitation, the major building systems to be replaced and/or improved, whether the work area exceeds 50 percent of the aggregate area of the building, and how the proposed rehabilitation plans are consistent or inconsistent with the Scope of Work and/or Capital Needs Assessment (“CNA”).  Please provide a copy of the CNA if available.  </a:t>
          </a:r>
        </a:p>
        <a:p>
          <a:pPr marL="800100" marR="0" lvl="1" indent="-342900">
            <a:lnSpc>
              <a:spcPct val="115000"/>
            </a:lnSpc>
            <a:spcBef>
              <a:spcPts val="0"/>
            </a:spcBef>
            <a:spcAft>
              <a:spcPts val="0"/>
            </a:spcAft>
            <a:buFont typeface="+mj-lt"/>
            <a:buAutoNum type="alphaL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Any capital expenditures made to the project over the past two (2) years and the nature of these capital expenditures.</a:t>
          </a:r>
        </a:p>
        <a:p>
          <a:pPr marL="800100" marR="0" lvl="1" indent="-342900">
            <a:lnSpc>
              <a:spcPct val="115000"/>
            </a:lnSpc>
            <a:spcBef>
              <a:spcPts val="0"/>
            </a:spcBef>
            <a:spcAft>
              <a:spcPts val="0"/>
            </a:spcAft>
            <a:buFont typeface="+mj-lt"/>
            <a:buAutoNum type="alphaL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Any past local, state or federal resources invested in the project.</a:t>
          </a:r>
        </a:p>
        <a:p>
          <a:pPr marL="800100" marR="0" lvl="1" indent="-342900">
            <a:lnSpc>
              <a:spcPct val="115000"/>
            </a:lnSpc>
            <a:spcBef>
              <a:spcPts val="0"/>
            </a:spcBef>
            <a:spcAft>
              <a:spcPts val="0"/>
            </a:spcAft>
            <a:buFont typeface="+mj-lt"/>
            <a:buAutoNum type="alphaL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Any obvious design flaws, obsolescence issues or safety issues.</a:t>
          </a:r>
        </a:p>
        <a:p>
          <a:pPr marL="800100" marR="0" lvl="1" indent="-342900">
            <a:lnSpc>
              <a:spcPct val="115000"/>
            </a:lnSpc>
            <a:spcBef>
              <a:spcPts val="0"/>
            </a:spcBef>
            <a:spcAft>
              <a:spcPts val="0"/>
            </a:spcAft>
            <a:buFont typeface="+mj-lt"/>
            <a:buAutoNum type="alphaL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Any significant events that have led to the current need for rehabilitation, e.g., fire, natural disaster. </a:t>
          </a:r>
        </a:p>
        <a:p>
          <a:pPr marL="800100" marR="0" lvl="1" indent="-342900">
            <a:lnSpc>
              <a:spcPct val="115000"/>
            </a:lnSpc>
            <a:spcBef>
              <a:spcPts val="0"/>
            </a:spcBef>
            <a:spcAft>
              <a:spcPts val="0"/>
            </a:spcAft>
            <a:buFont typeface="+mj-lt"/>
            <a:buAutoNum type="alphaL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Why the project is appropriate for rehabilitation and not demolition;</a:t>
          </a:r>
        </a:p>
        <a:p>
          <a:pPr marL="800100" marR="0" lvl="1" indent="-342900">
            <a:lnSpc>
              <a:spcPct val="115000"/>
            </a:lnSpc>
            <a:spcBef>
              <a:spcPts val="0"/>
            </a:spcBef>
            <a:spcAft>
              <a:spcPts val="0"/>
            </a:spcAft>
            <a:buFont typeface="+mj-lt"/>
            <a:buAutoNum type="alphaL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The physical aspects of the existing building(s), including, but not limited to, structural conditions;</a:t>
          </a:r>
        </a:p>
        <a:p>
          <a:pPr marL="800100" marR="0" lvl="1" indent="-342900">
            <a:lnSpc>
              <a:spcPct val="115000"/>
            </a:lnSpc>
            <a:spcBef>
              <a:spcPts val="0"/>
            </a:spcBef>
            <a:spcAft>
              <a:spcPts val="0"/>
            </a:spcAft>
            <a:buFont typeface="+mj-lt"/>
            <a:buAutoNum type="alphaL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Any relocation issues;</a:t>
          </a:r>
        </a:p>
        <a:p>
          <a:pPr marL="800100" marR="0" lvl="1" indent="-342900">
            <a:lnSpc>
              <a:spcPct val="115000"/>
            </a:lnSpc>
            <a:spcBef>
              <a:spcPts val="0"/>
            </a:spcBef>
            <a:spcAft>
              <a:spcPts val="0"/>
            </a:spcAft>
            <a:buFont typeface="+mj-lt"/>
            <a:buAutoNum type="alphaL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Work performed, including the inclusion of any third party reports, to determine the reasonableness of a rehabilitation versus demolition; and</a:t>
          </a:r>
        </a:p>
        <a:p>
          <a:pPr marL="800100" marR="0" lvl="1" indent="-342900">
            <a:lnSpc>
              <a:spcPct val="115000"/>
            </a:lnSpc>
            <a:spcBef>
              <a:spcPts val="0"/>
            </a:spcBef>
            <a:spcAft>
              <a:spcPts val="0"/>
            </a:spcAft>
            <a:buFont typeface="+mj-lt"/>
            <a:buAutoNum type="alphaL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Preservation of affordability, including any existing federal rental assistance contracts, and the impact of a rehabilitation or demolition on this federal assistance.</a:t>
          </a:r>
        </a:p>
        <a:p>
          <a:pPr marL="628650" marR="0">
            <a:lnSpc>
              <a:spcPct val="115000"/>
            </a:lnSpc>
            <a:spcBef>
              <a:spcPts val="0"/>
            </a:spcBef>
            <a:spcAft>
              <a:spcPts val="0"/>
            </a:spcAft>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 </a:t>
          </a:r>
        </a:p>
        <a:p>
          <a:pPr marL="342900" marR="0" lvl="0" indent="-342900">
            <a:lnSpc>
              <a:spcPct val="115000"/>
            </a:lnSpc>
            <a:spcBef>
              <a:spcPts val="0"/>
            </a:spcBef>
            <a:spcAft>
              <a:spcPts val="0"/>
            </a:spcAft>
            <a:buFont typeface="+mj-lt"/>
            <a:buAutoNum type="arabicPeriod" startAt="4"/>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Address the following:</a:t>
          </a:r>
        </a:p>
        <a:p>
          <a:pPr marL="457200" marR="0">
            <a:lnSpc>
              <a:spcPct val="115000"/>
            </a:lnSpc>
            <a:spcBef>
              <a:spcPts val="0"/>
            </a:spcBef>
            <a:spcAft>
              <a:spcPts val="0"/>
            </a:spcAft>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 </a:t>
          </a:r>
        </a:p>
        <a:p>
          <a:pPr marL="800100" marR="0" lvl="1" indent="-342900">
            <a:lnSpc>
              <a:spcPct val="115000"/>
            </a:lnSpc>
            <a:spcBef>
              <a:spcPts val="0"/>
            </a:spcBef>
            <a:spcAft>
              <a:spcPts val="0"/>
            </a:spcAft>
            <a:buFont typeface="+mj-lt"/>
            <a:buAutoNum type="alphaL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The anticipated date of site control and whether there is any identity of interest between or among any principal of the seller and buyer.  </a:t>
          </a:r>
        </a:p>
        <a:p>
          <a:pPr marL="800100" marR="0" lvl="1" indent="-342900">
            <a:lnSpc>
              <a:spcPct val="115000"/>
            </a:lnSpc>
            <a:spcBef>
              <a:spcPts val="0"/>
            </a:spcBef>
            <a:spcAft>
              <a:spcPts val="0"/>
            </a:spcAft>
            <a:buFont typeface="+mj-lt"/>
            <a:buAutoNum type="alphaL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Current financing on the property or project which will be assumed or paid with a Housing New Mexico-administered funding source, e.g., paid in full vs assumed and current terms.</a:t>
          </a:r>
        </a:p>
        <a:p>
          <a:pPr marL="685800" marR="0">
            <a:lnSpc>
              <a:spcPct val="115000"/>
            </a:lnSpc>
            <a:spcBef>
              <a:spcPts val="0"/>
            </a:spcBef>
            <a:spcAft>
              <a:spcPts val="0"/>
            </a:spcAft>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 </a:t>
          </a:r>
        </a:p>
        <a:p>
          <a:pPr marL="342900" marR="0" lvl="0" indent="-342900">
            <a:lnSpc>
              <a:spcPct val="115000"/>
            </a:lnSpc>
            <a:spcBef>
              <a:spcPts val="0"/>
            </a:spcBef>
            <a:spcAft>
              <a:spcPts val="0"/>
            </a:spcAft>
            <a:buFont typeface="+mj-lt"/>
            <a:buAutoNum type="arabicPeriod" startAt="5"/>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For projects involving demolition, provide the following:</a:t>
          </a:r>
        </a:p>
        <a:p>
          <a:pPr marL="457200" marR="0">
            <a:lnSpc>
              <a:spcPct val="115000"/>
            </a:lnSpc>
            <a:spcBef>
              <a:spcPts val="0"/>
            </a:spcBef>
            <a:spcAft>
              <a:spcPts val="0"/>
            </a:spcAft>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 </a:t>
          </a:r>
        </a:p>
        <a:p>
          <a:pPr marL="800100" marR="0" lvl="1" indent="-342900">
            <a:lnSpc>
              <a:spcPct val="115000"/>
            </a:lnSpc>
            <a:spcBef>
              <a:spcPts val="0"/>
            </a:spcBef>
            <a:spcAft>
              <a:spcPts val="1000"/>
            </a:spcAft>
            <a:buFont typeface="+mj-lt"/>
            <a:buAutoNum type="alphaL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Details of what the demolition entails, e.g., interior walls, debris removal, building envelope.</a:t>
          </a:r>
        </a:p>
        <a:p>
          <a:pPr marL="0" marR="0">
            <a:lnSpc>
              <a:spcPct val="115000"/>
            </a:lnSpc>
            <a:spcBef>
              <a:spcPts val="0"/>
            </a:spcBef>
            <a:spcAft>
              <a:spcPts val="1000"/>
            </a:spcAft>
          </a:pPr>
          <a:r>
            <a:rPr lang="en-US" sz="11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a:t>
          </a:r>
          <a:endParaRPr lang="en-US" sz="1100">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4</xdr:row>
      <xdr:rowOff>9526</xdr:rowOff>
    </xdr:from>
    <xdr:ext cx="7924800" cy="5257799"/>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609600" y="1095376"/>
          <a:ext cx="7924800" cy="5257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15000"/>
            </a:lnSpc>
            <a:spcBef>
              <a:spcPts val="0"/>
            </a:spcBef>
            <a:spcAft>
              <a:spcPts val="1000"/>
            </a:spcAft>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Project Name:</a:t>
          </a:r>
        </a:p>
        <a:p>
          <a:pPr marL="0" marR="0">
            <a:lnSpc>
              <a:spcPct val="115000"/>
            </a:lnSpc>
            <a:spcBef>
              <a:spcPts val="0"/>
            </a:spcBef>
            <a:spcAft>
              <a:spcPts val="1000"/>
            </a:spcAft>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Project Address:</a:t>
          </a:r>
        </a:p>
        <a:p>
          <a:pPr marL="0" marR="0">
            <a:lnSpc>
              <a:spcPct val="115000"/>
            </a:lnSpc>
            <a:spcBef>
              <a:spcPts val="0"/>
            </a:spcBef>
            <a:spcAft>
              <a:spcPts val="1000"/>
            </a:spcAft>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 This Displacement/Relocation Plan provides an opportunity for the Applicant to describe the </a:t>
          </a:r>
          <a:r>
            <a:rPr lang="en-US" sz="1100" i="1">
              <a:solidFill>
                <a:schemeClr val="tx1"/>
              </a:solidFill>
              <a:effectLst/>
              <a:latin typeface="Lato" panose="020F0502020204030203" pitchFamily="34" charset="0"/>
              <a:ea typeface="Lato" panose="020F0502020204030203" pitchFamily="34" charset="0"/>
              <a:cs typeface="Lato" panose="020F0502020204030203" pitchFamily="34" charset="0"/>
            </a:rPr>
            <a:t>preliminary</a:t>
          </a: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 displacement/ relocation plan for the project. (A</a:t>
          </a:r>
          <a:r>
            <a:rPr lang="en-US" sz="1100" baseline="0">
              <a:solidFill>
                <a:schemeClr val="tx1"/>
              </a:solidFill>
              <a:effectLst/>
              <a:latin typeface="Lato" panose="020F0502020204030203" pitchFamily="34" charset="0"/>
              <a:ea typeface="Lato" panose="020F0502020204030203" pitchFamily="34" charset="0"/>
              <a:cs typeface="Lato" panose="020F0502020204030203" pitchFamily="34" charset="0"/>
            </a:rPr>
            <a:t> full relocation plan will be due prior to loan closing.) </a:t>
          </a: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You may provide additional documentation that supports this preliminary displacement/relocation plan by attaching it.  Each supporting document should include a brief description of what is contained in the document and the purpose for which it is being submitted.  This preliminary displacement/relocation plan shall address the following in detail:</a:t>
          </a:r>
        </a:p>
        <a:p>
          <a:pPr marL="342900" marR="0" lvl="0" indent="-342900">
            <a:lnSpc>
              <a:spcPct val="115000"/>
            </a:lnSpc>
            <a:spcBef>
              <a:spcPts val="0"/>
            </a:spcBef>
            <a:spcAft>
              <a:spcPts val="0"/>
            </a:spcAft>
            <a:buFont typeface="+mj-lt"/>
            <a:buAutoNum type="arabi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Any potential permanent, temporary or economic displacement/relocation issues or concerns;</a:t>
          </a:r>
        </a:p>
        <a:p>
          <a:pPr marL="342900" marR="0" lvl="0" indent="-342900">
            <a:lnSpc>
              <a:spcPct val="115000"/>
            </a:lnSpc>
            <a:spcBef>
              <a:spcPts val="0"/>
            </a:spcBef>
            <a:spcAft>
              <a:spcPts val="0"/>
            </a:spcAft>
            <a:buFont typeface="+mj-lt"/>
            <a:buAutoNum type="arabi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Any planning or preparation that has already occurred concerning displacement/relocation, e.g. vacant units not filled, etc. </a:t>
          </a:r>
        </a:p>
        <a:p>
          <a:pPr marL="342900" marR="0" lvl="0" indent="-342900">
            <a:lnSpc>
              <a:spcPct val="115000"/>
            </a:lnSpc>
            <a:spcBef>
              <a:spcPts val="0"/>
            </a:spcBef>
            <a:spcAft>
              <a:spcPts val="0"/>
            </a:spcAft>
            <a:buFont typeface="+mj-lt"/>
            <a:buAutoNum type="arabi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If applicable, the number of current residents to be relocated; that is, required to completely move out of their current unit and length of time of relocation.</a:t>
          </a:r>
        </a:p>
        <a:p>
          <a:pPr marL="342900" marR="0" lvl="0" indent="-342900">
            <a:lnSpc>
              <a:spcPct val="115000"/>
            </a:lnSpc>
            <a:spcBef>
              <a:spcPts val="0"/>
            </a:spcBef>
            <a:spcAft>
              <a:spcPts val="0"/>
            </a:spcAft>
            <a:buFont typeface="+mj-lt"/>
            <a:buAutoNum type="arabi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If applicable, the number of current residents to be displaced; that is, required to vacate their unit during certain daylight hours (not a complete move-out) and length of time of displacement.</a:t>
          </a:r>
        </a:p>
        <a:p>
          <a:pPr marL="342900" marR="0" lvl="0" indent="-342900">
            <a:lnSpc>
              <a:spcPct val="115000"/>
            </a:lnSpc>
            <a:spcBef>
              <a:spcPts val="0"/>
            </a:spcBef>
            <a:spcAft>
              <a:spcPts val="0"/>
            </a:spcAft>
            <a:buFont typeface="+mj-lt"/>
            <a:buAutoNum type="arabi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Whether displacement/relocation will occur in phases and if so, the number of units per phase and estimated time of displacement/relocation (both per phase and over the entire rehabilitation).  </a:t>
          </a:r>
        </a:p>
        <a:p>
          <a:pPr marL="342900" marR="0" lvl="0" indent="-342900">
            <a:lnSpc>
              <a:spcPct val="115000"/>
            </a:lnSpc>
            <a:spcBef>
              <a:spcPts val="0"/>
            </a:spcBef>
            <a:spcAft>
              <a:spcPts val="0"/>
            </a:spcAft>
            <a:buFont typeface="+mj-lt"/>
            <a:buAutoNum type="arabi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If a complete move-out, where residents can be relocated during the rehabilitation, including the adequacy, sufficiency and location of other rental units;</a:t>
          </a:r>
        </a:p>
        <a:p>
          <a:pPr marL="342900" marR="0" lvl="0" indent="-342900">
            <a:lnSpc>
              <a:spcPct val="115000"/>
            </a:lnSpc>
            <a:spcBef>
              <a:spcPts val="0"/>
            </a:spcBef>
            <a:spcAft>
              <a:spcPts val="0"/>
            </a:spcAft>
            <a:buFont typeface="+mj-lt"/>
            <a:buAutoNum type="arabi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How displacement/relocation can be minimized and how displacement/relocation expenses will be paid if incurred; and</a:t>
          </a:r>
        </a:p>
        <a:p>
          <a:pPr marL="342900" marR="0" lvl="0" indent="-342900">
            <a:lnSpc>
              <a:spcPct val="115000"/>
            </a:lnSpc>
            <a:spcBef>
              <a:spcPts val="0"/>
            </a:spcBef>
            <a:spcAft>
              <a:spcPts val="0"/>
            </a:spcAft>
            <a:buFont typeface="+mj-lt"/>
            <a:buAutoNum type="arabicPeriod"/>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Good faith estimate of displacement/relocation costs and how these amounts were determined.</a:t>
          </a:r>
        </a:p>
        <a:p>
          <a:pPr marL="342900" marR="0" lvl="0" indent="-342900">
            <a:lnSpc>
              <a:spcPct val="115000"/>
            </a:lnSpc>
            <a:spcBef>
              <a:spcPts val="0"/>
            </a:spcBef>
            <a:spcAft>
              <a:spcPts val="0"/>
            </a:spcAft>
            <a:buFont typeface="+mj-lt"/>
            <a:buAutoNum type="arabicPeriod"/>
          </a:pPr>
          <a:endParaRPr lang="en-US" sz="1100">
            <a:solidFill>
              <a:schemeClr val="tx1"/>
            </a:solidFill>
            <a:effectLst/>
            <a:latin typeface="Lato" panose="020F0502020204030203" pitchFamily="34" charset="0"/>
            <a:ea typeface="Lato" panose="020F0502020204030203" pitchFamily="34" charset="0"/>
            <a:cs typeface="Lato" panose="020F0502020204030203" pitchFamily="34" charset="0"/>
          </a:endParaRPr>
        </a:p>
        <a:p>
          <a:pPr marL="0" marR="0">
            <a:lnSpc>
              <a:spcPct val="115000"/>
            </a:lnSpc>
            <a:spcBef>
              <a:spcPts val="0"/>
            </a:spcBef>
            <a:spcAft>
              <a:spcPts val="1000"/>
            </a:spcAft>
          </a:pPr>
          <a:r>
            <a:rPr lang="en-US" sz="1100">
              <a:solidFill>
                <a:schemeClr val="tx1"/>
              </a:solidFill>
              <a:effectLst/>
              <a:latin typeface="Lato" panose="020F0502020204030203" pitchFamily="34" charset="0"/>
              <a:ea typeface="Lato" panose="020F0502020204030203" pitchFamily="34" charset="0"/>
              <a:cs typeface="Lato" panose="020F0502020204030203" pitchFamily="34" charset="0"/>
            </a:rPr>
            <a:t>The</a:t>
          </a:r>
          <a:r>
            <a:rPr lang="en-US" sz="1100" baseline="0">
              <a:solidFill>
                <a:schemeClr val="tx1"/>
              </a:solidFill>
              <a:effectLst/>
              <a:latin typeface="Lato" panose="020F0502020204030203" pitchFamily="34" charset="0"/>
              <a:ea typeface="Lato" panose="020F0502020204030203" pitchFamily="34" charset="0"/>
              <a:cs typeface="Lato" panose="020F0502020204030203" pitchFamily="34" charset="0"/>
            </a:rPr>
            <a:t> preliminary relocation/displacement plan should not be more than three pages. However, Applicants who wish to submit a full relocation plan with the initial Application may do so.  More information and a sample template for a full relocation plan may be found on Housing New Mexico's website at the following URL:</a:t>
          </a:r>
        </a:p>
        <a:p>
          <a:pPr marL="0" marR="0">
            <a:lnSpc>
              <a:spcPct val="115000"/>
            </a:lnSpc>
            <a:spcBef>
              <a:spcPts val="0"/>
            </a:spcBef>
            <a:spcAft>
              <a:spcPts val="10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4</xdr:row>
      <xdr:rowOff>9527</xdr:rowOff>
    </xdr:from>
    <xdr:ext cx="7924800" cy="1743074"/>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609600" y="1095377"/>
          <a:ext cx="7924800" cy="1743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just">
            <a:spcBef>
              <a:spcPts val="0"/>
            </a:spcBef>
            <a:spcAft>
              <a:spcPts val="0"/>
            </a:spcAft>
          </a:pPr>
          <a:r>
            <a:rPr lang="en-US" sz="1100">
              <a:effectLst/>
              <a:latin typeface="Arial" panose="020B0604020202020204" pitchFamily="34" charset="0"/>
              <a:ea typeface="Times New Roman" panose="02020603050405020304" pitchFamily="18" charset="0"/>
            </a:rPr>
            <a:t>The undersigned certifies there is no “Identity of Interest” </a:t>
          </a:r>
          <a:r>
            <a:rPr lang="en-US" sz="1100">
              <a:effectLst/>
              <a:latin typeface="Arial" panose="020B0604020202020204" pitchFamily="34" charset="0"/>
              <a:ea typeface="Calibri" panose="020F0502020204030204" pitchFamily="34" charset="0"/>
            </a:rPr>
            <a:t>(an “Identity of Interest” means any relationship that is based on shared family, shared employee(s) or financial ties) between or among the Developer,</a:t>
          </a:r>
          <a:r>
            <a:rPr lang="en-US" sz="1100" baseline="0">
              <a:effectLst/>
              <a:latin typeface="Arial" panose="020B0604020202020204" pitchFamily="34" charset="0"/>
              <a:ea typeface="Calibri" panose="020F0502020204030204" pitchFamily="34" charset="0"/>
            </a:rPr>
            <a:t> </a:t>
          </a:r>
          <a:r>
            <a:rPr lang="en-US" sz="1100">
              <a:effectLst/>
              <a:latin typeface="Arial" panose="020B0604020202020204" pitchFamily="34" charset="0"/>
              <a:ea typeface="Calibri" panose="020F0502020204030204" pitchFamily="34" charset="0"/>
            </a:rPr>
            <a:t>Project Owner, General Partner, consultant(s), builder (general contractor and identified subcontractors), property management agent, </a:t>
          </a:r>
          <a:r>
            <a:rPr lang="en-US" sz="1100" baseline="0">
              <a:effectLst/>
              <a:latin typeface="Arial" panose="020B0604020202020204" pitchFamily="34" charset="0"/>
              <a:ea typeface="Calibri" panose="020F0502020204030204" pitchFamily="34" charset="0"/>
            </a:rPr>
            <a:t>architect</a:t>
          </a:r>
          <a:r>
            <a:rPr lang="en-US" sz="1100">
              <a:effectLst/>
              <a:latin typeface="Arial" panose="020B0604020202020204" pitchFamily="34" charset="0"/>
              <a:ea typeface="Calibri" panose="020F0502020204030204" pitchFamily="34" charset="0"/>
            </a:rPr>
            <a:t>, attorney and/or accountant that would suggest that one entity may have control over or a financial interest in another. An “Identity of Interest” will be presumed if any of the following factors are present as between or among the above</a:t>
          </a:r>
          <a:r>
            <a:rPr lang="en-US" sz="1100" baseline="0">
              <a:effectLst/>
              <a:latin typeface="Arial" panose="020B0604020202020204" pitchFamily="34" charset="0"/>
              <a:ea typeface="Calibri" panose="020F0502020204030204" pitchFamily="34" charset="0"/>
            </a:rPr>
            <a:t>-listed entities: </a:t>
          </a:r>
          <a:r>
            <a:rPr lang="en-US" sz="1100">
              <a:effectLst/>
              <a:latin typeface="Arial" panose="020B0604020202020204" pitchFamily="34" charset="0"/>
              <a:ea typeface="Calibri" panose="020F0502020204030204" pitchFamily="34" charset="0"/>
            </a:rPr>
            <a:t>common or shared ownership of any of the above-listed entities; common family members as owners or investors in any of the above-listed entities; common control of the above-listed entities even if the control is not exercised by a common owner or common investor, </a:t>
          </a:r>
          <a:r>
            <a:rPr lang="en-US" sz="1100">
              <a:effectLst/>
              <a:latin typeface="Arial" panose="020B0604020202020204" pitchFamily="34" charset="0"/>
              <a:ea typeface="Times New Roman" panose="02020603050405020304" pitchFamily="18" charset="0"/>
            </a:rPr>
            <a:t>unless disclosed in writing to Housing New Mexico and attached to this Related Party Affidavit.</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Arial" panose="020B0604020202020204" pitchFamily="34"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a:effectLst/>
              <a:latin typeface="Arial" panose="020B0604020202020204" pitchFamily="34" charset="0"/>
              <a:ea typeface="Times New Roman" panose="02020603050405020304" pitchFamily="18" charset="0"/>
            </a:rPr>
            <a:t>Initial One:</a:t>
          </a:r>
          <a:endParaRPr lang="en-US" sz="12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a:effectLst/>
              <a:latin typeface="Arial" panose="020B0604020202020204" pitchFamily="34"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nSpc>
              <a:spcPct val="115000"/>
            </a:lnSpc>
            <a:spcBef>
              <a:spcPts val="0"/>
            </a:spcBef>
            <a:spcAft>
              <a:spcPts val="10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4</xdr:row>
      <xdr:rowOff>9527</xdr:rowOff>
    </xdr:from>
    <xdr:ext cx="7924800" cy="1743074"/>
    <xdr:sp macro="" textlink="">
      <xdr:nvSpPr>
        <xdr:cNvPr id="2" name="TextBox 1">
          <a:extLst>
            <a:ext uri="{FF2B5EF4-FFF2-40B4-BE49-F238E27FC236}">
              <a16:creationId xmlns:a16="http://schemas.microsoft.com/office/drawing/2014/main" id="{A36E41D3-F430-4A74-BE31-7BCF8B4B0638}"/>
            </a:ext>
          </a:extLst>
        </xdr:cNvPr>
        <xdr:cNvSpPr txBox="1"/>
      </xdr:nvSpPr>
      <xdr:spPr>
        <a:xfrm>
          <a:off x="609600" y="1095377"/>
          <a:ext cx="7924800" cy="1743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just">
            <a:spcBef>
              <a:spcPts val="0"/>
            </a:spcBef>
            <a:spcAft>
              <a:spcPts val="0"/>
            </a:spcAft>
          </a:pPr>
          <a:r>
            <a:rPr lang="en-US" sz="1100">
              <a:effectLst/>
              <a:latin typeface="Arial" panose="020B0604020202020204" pitchFamily="34" charset="0"/>
              <a:ea typeface="Times New Roman" panose="02020603050405020304" pitchFamily="18" charset="0"/>
            </a:rPr>
            <a:t>The undersigned certifies there is no “Identity of Interest” </a:t>
          </a:r>
          <a:r>
            <a:rPr lang="en-US" sz="1100">
              <a:effectLst/>
              <a:latin typeface="Arial" panose="020B0604020202020204" pitchFamily="34" charset="0"/>
              <a:ea typeface="Calibri" panose="020F0502020204030204" pitchFamily="34" charset="0"/>
            </a:rPr>
            <a:t>(an “Identity of Interest” means any relationship that is based on shared family, shared employee(s) or financial ties) between or among the Developer,</a:t>
          </a:r>
          <a:r>
            <a:rPr lang="en-US" sz="1100" baseline="0">
              <a:effectLst/>
              <a:latin typeface="Arial" panose="020B0604020202020204" pitchFamily="34" charset="0"/>
              <a:ea typeface="Calibri" panose="020F0502020204030204" pitchFamily="34" charset="0"/>
            </a:rPr>
            <a:t> </a:t>
          </a:r>
          <a:r>
            <a:rPr lang="en-US" sz="1100">
              <a:effectLst/>
              <a:latin typeface="Arial" panose="020B0604020202020204" pitchFamily="34" charset="0"/>
              <a:ea typeface="Calibri" panose="020F0502020204030204" pitchFamily="34" charset="0"/>
            </a:rPr>
            <a:t>Project Owner, General Partner, consultant(s), builder (general contractor and identified subcontractors), property management agent, </a:t>
          </a:r>
          <a:r>
            <a:rPr lang="en-US" sz="1100" baseline="0">
              <a:effectLst/>
              <a:latin typeface="Arial" panose="020B0604020202020204" pitchFamily="34" charset="0"/>
              <a:ea typeface="Calibri" panose="020F0502020204030204" pitchFamily="34" charset="0"/>
            </a:rPr>
            <a:t>architect</a:t>
          </a:r>
          <a:r>
            <a:rPr lang="en-US" sz="1100">
              <a:effectLst/>
              <a:latin typeface="Arial" panose="020B0604020202020204" pitchFamily="34" charset="0"/>
              <a:ea typeface="Calibri" panose="020F0502020204030204" pitchFamily="34" charset="0"/>
            </a:rPr>
            <a:t>, attorney and/or accountant that would suggest that one entity may have control over or a financial interest in another. An “Identity of Interest” will be presumed if any of the following factors are present as between or among the above</a:t>
          </a:r>
          <a:r>
            <a:rPr lang="en-US" sz="1100" baseline="0">
              <a:effectLst/>
              <a:latin typeface="Arial" panose="020B0604020202020204" pitchFamily="34" charset="0"/>
              <a:ea typeface="Calibri" panose="020F0502020204030204" pitchFamily="34" charset="0"/>
            </a:rPr>
            <a:t>-listed entities: </a:t>
          </a:r>
          <a:r>
            <a:rPr lang="en-US" sz="1100">
              <a:effectLst/>
              <a:latin typeface="Arial" panose="020B0604020202020204" pitchFamily="34" charset="0"/>
              <a:ea typeface="Calibri" panose="020F0502020204030204" pitchFamily="34" charset="0"/>
            </a:rPr>
            <a:t>common or shared ownership of any of the above-listed entities; common family members as owners or investors in any of the above-listed entities; common control of the above-listed entities even if the control is not exercised by a common owner or common investor, </a:t>
          </a:r>
          <a:r>
            <a:rPr lang="en-US" sz="1100">
              <a:effectLst/>
              <a:latin typeface="Arial" panose="020B0604020202020204" pitchFamily="34" charset="0"/>
              <a:ea typeface="Times New Roman" panose="02020603050405020304" pitchFamily="18" charset="0"/>
            </a:rPr>
            <a:t>unless disclosed in writing to Housing New Mexico and attached to this Related Party Affidavit.</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Arial" panose="020B0604020202020204" pitchFamily="34"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a:effectLst/>
              <a:latin typeface="Arial" panose="020B0604020202020204" pitchFamily="34" charset="0"/>
              <a:ea typeface="Times New Roman" panose="02020603050405020304" pitchFamily="18" charset="0"/>
            </a:rPr>
            <a:t>Initial One:</a:t>
          </a:r>
          <a:endParaRPr lang="en-US" sz="12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a:effectLst/>
              <a:latin typeface="Arial" panose="020B0604020202020204" pitchFamily="34"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nSpc>
              <a:spcPct val="115000"/>
            </a:lnSpc>
            <a:spcBef>
              <a:spcPts val="0"/>
            </a:spcBef>
            <a:spcAft>
              <a:spcPts val="10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9527</xdr:rowOff>
    </xdr:from>
    <xdr:ext cx="7924800" cy="1743074"/>
    <xdr:sp macro="" textlink="">
      <xdr:nvSpPr>
        <xdr:cNvPr id="2" name="TextBox 1">
          <a:extLst>
            <a:ext uri="{FF2B5EF4-FFF2-40B4-BE49-F238E27FC236}">
              <a16:creationId xmlns:a16="http://schemas.microsoft.com/office/drawing/2014/main" id="{88038727-C090-48D1-9454-C17FDDBB5BA5}"/>
            </a:ext>
          </a:extLst>
        </xdr:cNvPr>
        <xdr:cNvSpPr txBox="1"/>
      </xdr:nvSpPr>
      <xdr:spPr>
        <a:xfrm>
          <a:off x="609600" y="1095377"/>
          <a:ext cx="7924800" cy="1743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just">
            <a:spcBef>
              <a:spcPts val="0"/>
            </a:spcBef>
            <a:spcAft>
              <a:spcPts val="0"/>
            </a:spcAft>
          </a:pPr>
          <a:r>
            <a:rPr lang="en-US" sz="1100">
              <a:effectLst/>
              <a:latin typeface="Arial" panose="020B0604020202020204" pitchFamily="34" charset="0"/>
              <a:ea typeface="Times New Roman" panose="02020603050405020304" pitchFamily="18" charset="0"/>
            </a:rPr>
            <a:t>The undersigned certifies there is no “Identity of Interest” </a:t>
          </a:r>
          <a:r>
            <a:rPr lang="en-US" sz="1100">
              <a:effectLst/>
              <a:latin typeface="Arial" panose="020B0604020202020204" pitchFamily="34" charset="0"/>
              <a:ea typeface="Calibri" panose="020F0502020204030204" pitchFamily="34" charset="0"/>
            </a:rPr>
            <a:t>(an “Identity of Interest” means any relationship that is based on shared family, shared employee(s) or financial ties) between or among the Developer,</a:t>
          </a:r>
          <a:r>
            <a:rPr lang="en-US" sz="1100" baseline="0">
              <a:effectLst/>
              <a:latin typeface="Arial" panose="020B0604020202020204" pitchFamily="34" charset="0"/>
              <a:ea typeface="Calibri" panose="020F0502020204030204" pitchFamily="34" charset="0"/>
            </a:rPr>
            <a:t> </a:t>
          </a:r>
          <a:r>
            <a:rPr lang="en-US" sz="1100">
              <a:effectLst/>
              <a:latin typeface="Arial" panose="020B0604020202020204" pitchFamily="34" charset="0"/>
              <a:ea typeface="Calibri" panose="020F0502020204030204" pitchFamily="34" charset="0"/>
            </a:rPr>
            <a:t>Project Owner, General Partner, consultant(s), builder (general contractor and identified subcontractors), property management agent, </a:t>
          </a:r>
          <a:r>
            <a:rPr lang="en-US" sz="1100" baseline="0">
              <a:effectLst/>
              <a:latin typeface="Arial" panose="020B0604020202020204" pitchFamily="34" charset="0"/>
              <a:ea typeface="Calibri" panose="020F0502020204030204" pitchFamily="34" charset="0"/>
            </a:rPr>
            <a:t>architect</a:t>
          </a:r>
          <a:r>
            <a:rPr lang="en-US" sz="1100">
              <a:effectLst/>
              <a:latin typeface="Arial" panose="020B0604020202020204" pitchFamily="34" charset="0"/>
              <a:ea typeface="Calibri" panose="020F0502020204030204" pitchFamily="34" charset="0"/>
            </a:rPr>
            <a:t>, attorney and/or accountant that would suggest that one entity may have control over or a financial interest in another. An “Identity of Interest” will be presumed if any of the following factors are present as between or among the above</a:t>
          </a:r>
          <a:r>
            <a:rPr lang="en-US" sz="1100" baseline="0">
              <a:effectLst/>
              <a:latin typeface="Arial" panose="020B0604020202020204" pitchFamily="34" charset="0"/>
              <a:ea typeface="Calibri" panose="020F0502020204030204" pitchFamily="34" charset="0"/>
            </a:rPr>
            <a:t>-listed entities: </a:t>
          </a:r>
          <a:r>
            <a:rPr lang="en-US" sz="1100">
              <a:effectLst/>
              <a:latin typeface="Arial" panose="020B0604020202020204" pitchFamily="34" charset="0"/>
              <a:ea typeface="Calibri" panose="020F0502020204030204" pitchFamily="34" charset="0"/>
            </a:rPr>
            <a:t>common or shared ownership of any of the above-listed entities; common family members as owners or investors in any of the above-listed entities; common control of the above-listed entities even if the control is not exercised by a common owner or common investor, </a:t>
          </a:r>
          <a:r>
            <a:rPr lang="en-US" sz="1100">
              <a:effectLst/>
              <a:latin typeface="Arial" panose="020B0604020202020204" pitchFamily="34" charset="0"/>
              <a:ea typeface="Times New Roman" panose="02020603050405020304" pitchFamily="18" charset="0"/>
            </a:rPr>
            <a:t>unless disclosed in writing to Housing New Mexico and attached to this Related Party Affidavit.</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Arial" panose="020B0604020202020204" pitchFamily="34"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a:effectLst/>
              <a:latin typeface="Arial" panose="020B0604020202020204" pitchFamily="34" charset="0"/>
              <a:ea typeface="Times New Roman" panose="02020603050405020304" pitchFamily="18" charset="0"/>
            </a:rPr>
            <a:t>Initial One:</a:t>
          </a:r>
          <a:endParaRPr lang="en-US" sz="12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a:effectLst/>
              <a:latin typeface="Arial" panose="020B0604020202020204" pitchFamily="34"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nSpc>
              <a:spcPct val="115000"/>
            </a:lnSpc>
            <a:spcBef>
              <a:spcPts val="0"/>
            </a:spcBef>
            <a:spcAft>
              <a:spcPts val="10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4</xdr:row>
      <xdr:rowOff>9527</xdr:rowOff>
    </xdr:from>
    <xdr:ext cx="7924800" cy="2054223"/>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641350" y="1089027"/>
          <a:ext cx="7924800" cy="20542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just">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The undersigned certifies there is no “Identity of Interest” (an “Identity of Interest” means any relationship that is based on shared family or financial ties) between or among the Developer,</a:t>
          </a:r>
          <a:r>
            <a:rPr lang="en-US" sz="1100" baseline="0">
              <a:effectLst/>
              <a:latin typeface="Lato" panose="020F0502020204030203" pitchFamily="34" charset="0"/>
              <a:ea typeface="Lato" panose="020F0502020204030203" pitchFamily="34" charset="0"/>
              <a:cs typeface="Lato" panose="020F0502020204030203" pitchFamily="34" charset="0"/>
            </a:rPr>
            <a:t> </a:t>
          </a:r>
          <a:r>
            <a:rPr lang="en-US" sz="1100">
              <a:effectLst/>
              <a:latin typeface="Lato" panose="020F0502020204030203" pitchFamily="34" charset="0"/>
              <a:ea typeface="Lato" panose="020F0502020204030203" pitchFamily="34" charset="0"/>
              <a:cs typeface="Lato" panose="020F0502020204030203" pitchFamily="34" charset="0"/>
            </a:rPr>
            <a:t>Project Owner, General Partner, consultant(s), builder (general contractor and</a:t>
          </a:r>
          <a:r>
            <a:rPr lang="en-US" sz="1100" baseline="0">
              <a:effectLst/>
              <a:latin typeface="Lato" panose="020F0502020204030203" pitchFamily="34" charset="0"/>
              <a:ea typeface="Lato" panose="020F0502020204030203" pitchFamily="34" charset="0"/>
              <a:cs typeface="Lato" panose="020F0502020204030203" pitchFamily="34" charset="0"/>
            </a:rPr>
            <a:t> identified</a:t>
          </a:r>
          <a:r>
            <a:rPr lang="en-US" sz="1100">
              <a:effectLst/>
              <a:latin typeface="Lato" panose="020F0502020204030203" pitchFamily="34" charset="0"/>
              <a:ea typeface="Lato" panose="020F0502020204030203" pitchFamily="34" charset="0"/>
              <a:cs typeface="Lato" panose="020F0502020204030203" pitchFamily="34" charset="0"/>
            </a:rPr>
            <a:t> subcontractors), property management agent, </a:t>
          </a:r>
          <a:r>
            <a:rPr lang="en-US" sz="1100" baseline="0">
              <a:effectLst/>
              <a:latin typeface="Lato" panose="020F0502020204030203" pitchFamily="34" charset="0"/>
              <a:ea typeface="Lato" panose="020F0502020204030203" pitchFamily="34" charset="0"/>
              <a:cs typeface="Lato" panose="020F0502020204030203" pitchFamily="34" charset="0"/>
            </a:rPr>
            <a:t>architect</a:t>
          </a:r>
          <a:r>
            <a:rPr lang="en-US" sz="1100">
              <a:effectLst/>
              <a:latin typeface="Lato" panose="020F0502020204030203" pitchFamily="34" charset="0"/>
              <a:ea typeface="Lato" panose="020F0502020204030203" pitchFamily="34" charset="0"/>
              <a:cs typeface="Lato" panose="020F0502020204030203" pitchFamily="34" charset="0"/>
            </a:rPr>
            <a:t>, attorney and/or accountant that would suggest that one entity may have control over or a financial interest in another. An “Identity of Interest” will be presumed if any of the following factors are present as between or among the above</a:t>
          </a:r>
          <a:r>
            <a:rPr lang="en-US" sz="1100" baseline="0">
              <a:effectLst/>
              <a:latin typeface="Lato" panose="020F0502020204030203" pitchFamily="34" charset="0"/>
              <a:ea typeface="Lato" panose="020F0502020204030203" pitchFamily="34" charset="0"/>
              <a:cs typeface="Lato" panose="020F0502020204030203" pitchFamily="34" charset="0"/>
            </a:rPr>
            <a:t>-listed entities: </a:t>
          </a:r>
          <a:r>
            <a:rPr lang="en-US" sz="1100">
              <a:effectLst/>
              <a:latin typeface="Lato" panose="020F0502020204030203" pitchFamily="34" charset="0"/>
              <a:ea typeface="Lato" panose="020F0502020204030203" pitchFamily="34" charset="0"/>
              <a:cs typeface="Lato" panose="020F0502020204030203" pitchFamily="34" charset="0"/>
            </a:rPr>
            <a:t>common or shared ownership of any of the above-listed entities; common family members as owners or investors in any of the above-listed entities; common control of the above-listed entities even if the control is not exercised by a common owner or common investor, unless disclosed in writing to Housing New Mexico</a:t>
          </a:r>
          <a:r>
            <a:rPr lang="en-US" sz="1100" baseline="0">
              <a:effectLst/>
              <a:latin typeface="Lato" panose="020F0502020204030203" pitchFamily="34" charset="0"/>
              <a:ea typeface="Lato" panose="020F0502020204030203" pitchFamily="34" charset="0"/>
              <a:cs typeface="Lato" panose="020F0502020204030203" pitchFamily="34" charset="0"/>
            </a:rPr>
            <a:t> </a:t>
          </a:r>
          <a:r>
            <a:rPr lang="en-US" sz="1100">
              <a:effectLst/>
              <a:latin typeface="Lato" panose="020F0502020204030203" pitchFamily="34" charset="0"/>
              <a:ea typeface="Lato" panose="020F0502020204030203" pitchFamily="34" charset="0"/>
              <a:cs typeface="Lato" panose="020F0502020204030203" pitchFamily="34" charset="0"/>
            </a:rPr>
            <a:t>and attached to this Related Party Affidavit.</a:t>
          </a:r>
          <a:endParaRPr lang="en-US" sz="1200">
            <a:effectLst/>
            <a:latin typeface="Lato" panose="020F0502020204030203" pitchFamily="34" charset="0"/>
            <a:ea typeface="Lato" panose="020F0502020204030203" pitchFamily="34" charset="0"/>
            <a:cs typeface="Lato" panose="020F0502020204030203" pitchFamily="34" charset="0"/>
          </a:endParaRPr>
        </a:p>
        <a:p>
          <a:pPr marL="0" marR="0">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 </a:t>
          </a:r>
          <a:endParaRPr lang="en-US" sz="1200">
            <a:effectLst/>
            <a:latin typeface="Lato" panose="020F0502020204030203" pitchFamily="34" charset="0"/>
            <a:ea typeface="Lato" panose="020F0502020204030203" pitchFamily="34" charset="0"/>
            <a:cs typeface="Lato" panose="020F0502020204030203" pitchFamily="34" charset="0"/>
          </a:endParaRPr>
        </a:p>
        <a:p>
          <a:pPr marL="0" marR="0" algn="just">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Initial One:</a:t>
          </a:r>
          <a:endParaRPr lang="en-US" sz="1200">
            <a:effectLst/>
            <a:latin typeface="Lato" panose="020F0502020204030203" pitchFamily="34" charset="0"/>
            <a:ea typeface="Lato" panose="020F0502020204030203" pitchFamily="34" charset="0"/>
            <a:cs typeface="Lato" panose="020F0502020204030203" pitchFamily="34" charset="0"/>
          </a:endParaRPr>
        </a:p>
        <a:p>
          <a:pPr marL="0" marR="0" algn="just">
            <a:spcBef>
              <a:spcPts val="0"/>
            </a:spcBef>
            <a:spcAft>
              <a:spcPts val="0"/>
            </a:spcAft>
          </a:pPr>
          <a:r>
            <a:rPr lang="en-US" sz="1100">
              <a:effectLst/>
              <a:latin typeface="Arial" panose="020B0604020202020204" pitchFamily="34"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nSpc>
              <a:spcPct val="115000"/>
            </a:lnSpc>
            <a:spcBef>
              <a:spcPts val="0"/>
            </a:spcBef>
            <a:spcAft>
              <a:spcPts val="10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4</xdr:row>
      <xdr:rowOff>9526</xdr:rowOff>
    </xdr:from>
    <xdr:ext cx="7924800" cy="2085973"/>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641350" y="1089026"/>
          <a:ext cx="7924800" cy="2085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just">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The undersigned certifies there is no “Identity of Interest” (an “Identity of Interest” means any relationship that is based on shared family or financial ties) between or among the Developer,</a:t>
          </a:r>
          <a:r>
            <a:rPr lang="en-US" sz="1100" baseline="0">
              <a:effectLst/>
              <a:latin typeface="Lato" panose="020F0502020204030203" pitchFamily="34" charset="0"/>
              <a:ea typeface="Lato" panose="020F0502020204030203" pitchFamily="34" charset="0"/>
              <a:cs typeface="Lato" panose="020F0502020204030203" pitchFamily="34" charset="0"/>
            </a:rPr>
            <a:t> </a:t>
          </a:r>
          <a:r>
            <a:rPr lang="en-US" sz="1100">
              <a:effectLst/>
              <a:latin typeface="Lato" panose="020F0502020204030203" pitchFamily="34" charset="0"/>
              <a:ea typeface="Lato" panose="020F0502020204030203" pitchFamily="34" charset="0"/>
              <a:cs typeface="Lato" panose="020F0502020204030203" pitchFamily="34" charset="0"/>
            </a:rPr>
            <a:t>Project Owner, General Partner, consultant(s), builder (general contractor and identified subcontractors), property management agent, </a:t>
          </a:r>
          <a:r>
            <a:rPr lang="en-US" sz="1100" baseline="0">
              <a:effectLst/>
              <a:latin typeface="Lato" panose="020F0502020204030203" pitchFamily="34" charset="0"/>
              <a:ea typeface="Lato" panose="020F0502020204030203" pitchFamily="34" charset="0"/>
              <a:cs typeface="Lato" panose="020F0502020204030203" pitchFamily="34" charset="0"/>
            </a:rPr>
            <a:t>architect</a:t>
          </a:r>
          <a:r>
            <a:rPr lang="en-US" sz="1100">
              <a:effectLst/>
              <a:latin typeface="Lato" panose="020F0502020204030203" pitchFamily="34" charset="0"/>
              <a:ea typeface="Lato" panose="020F0502020204030203" pitchFamily="34" charset="0"/>
              <a:cs typeface="Lato" panose="020F0502020204030203" pitchFamily="34" charset="0"/>
            </a:rPr>
            <a:t>, attorney and/or accountant that would suggest that one entity may have control over or a financial interest in another. An “Identity of Interest” will be presumed if any of the following factors are present as between or among the above</a:t>
          </a:r>
          <a:r>
            <a:rPr lang="en-US" sz="1100" baseline="0">
              <a:effectLst/>
              <a:latin typeface="Lato" panose="020F0502020204030203" pitchFamily="34" charset="0"/>
              <a:ea typeface="Lato" panose="020F0502020204030203" pitchFamily="34" charset="0"/>
              <a:cs typeface="Lato" panose="020F0502020204030203" pitchFamily="34" charset="0"/>
            </a:rPr>
            <a:t>-listed entities: </a:t>
          </a:r>
          <a:r>
            <a:rPr lang="en-US" sz="1100">
              <a:effectLst/>
              <a:latin typeface="Lato" panose="020F0502020204030203" pitchFamily="34" charset="0"/>
              <a:ea typeface="Lato" panose="020F0502020204030203" pitchFamily="34" charset="0"/>
              <a:cs typeface="Lato" panose="020F0502020204030203" pitchFamily="34" charset="0"/>
            </a:rPr>
            <a:t>common or shared ownership of any of the above-listed entities; common family members as owners or investors in any of the above-listed entities; common control of the above-listed entities even if the control is not exercised by a common owner or common investor, unless disclosed in writing to Housing New Mexico and attached to this Related Party Affidavit.</a:t>
          </a:r>
          <a:endParaRPr lang="en-US" sz="1200">
            <a:effectLst/>
            <a:latin typeface="Lato" panose="020F0502020204030203" pitchFamily="34" charset="0"/>
            <a:ea typeface="Lato" panose="020F0502020204030203" pitchFamily="34" charset="0"/>
            <a:cs typeface="Lato" panose="020F0502020204030203" pitchFamily="34" charset="0"/>
          </a:endParaRPr>
        </a:p>
        <a:p>
          <a:pPr marL="0" marR="0">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 </a:t>
          </a:r>
          <a:endParaRPr lang="en-US" sz="1200">
            <a:effectLst/>
            <a:latin typeface="Lato" panose="020F0502020204030203" pitchFamily="34" charset="0"/>
            <a:ea typeface="Lato" panose="020F0502020204030203" pitchFamily="34" charset="0"/>
            <a:cs typeface="Lato" panose="020F0502020204030203" pitchFamily="34" charset="0"/>
          </a:endParaRPr>
        </a:p>
        <a:p>
          <a:pPr marL="0" marR="0" algn="just">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Initial One:</a:t>
          </a:r>
          <a:endParaRPr lang="en-US" sz="1200">
            <a:effectLst/>
            <a:latin typeface="Lato" panose="020F0502020204030203" pitchFamily="34" charset="0"/>
            <a:ea typeface="Lato" panose="020F0502020204030203" pitchFamily="34" charset="0"/>
            <a:cs typeface="Lato" panose="020F0502020204030203" pitchFamily="34" charset="0"/>
          </a:endParaRPr>
        </a:p>
        <a:p>
          <a:pPr marL="0" marR="0" algn="just">
            <a:spcBef>
              <a:spcPts val="0"/>
            </a:spcBef>
            <a:spcAft>
              <a:spcPts val="0"/>
            </a:spcAft>
          </a:pPr>
          <a:r>
            <a:rPr lang="en-US" sz="1100">
              <a:effectLst/>
              <a:latin typeface="Arial" panose="020B0604020202020204" pitchFamily="34"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nSpc>
              <a:spcPct val="115000"/>
            </a:lnSpc>
            <a:spcBef>
              <a:spcPts val="0"/>
            </a:spcBef>
            <a:spcAft>
              <a:spcPts val="10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4</xdr:row>
      <xdr:rowOff>9527</xdr:rowOff>
    </xdr:from>
    <xdr:ext cx="7924800" cy="1743074"/>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609600" y="1095377"/>
          <a:ext cx="7924800" cy="1743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just">
            <a:spcBef>
              <a:spcPts val="0"/>
            </a:spcBef>
            <a:spcAft>
              <a:spcPts val="0"/>
            </a:spcAft>
          </a:pPr>
          <a:r>
            <a:rPr lang="en-US" sz="1100">
              <a:effectLst/>
              <a:latin typeface="Arial" panose="020B0604020202020204" pitchFamily="34" charset="0"/>
              <a:ea typeface="Times New Roman" panose="02020603050405020304" pitchFamily="18" charset="0"/>
            </a:rPr>
            <a:t>The undersigned certifies there is no “Identity of Interest” </a:t>
          </a:r>
          <a:r>
            <a:rPr lang="en-US" sz="1100">
              <a:effectLst/>
              <a:latin typeface="Arial" panose="020B0604020202020204" pitchFamily="34" charset="0"/>
              <a:ea typeface="Calibri" panose="020F0502020204030204" pitchFamily="34" charset="0"/>
            </a:rPr>
            <a:t>(an “Identity of Interest” means any relationship that is based on shared family or financial ties) between or among the Developer,</a:t>
          </a:r>
          <a:r>
            <a:rPr lang="en-US" sz="1100" baseline="0">
              <a:effectLst/>
              <a:latin typeface="Arial" panose="020B0604020202020204" pitchFamily="34" charset="0"/>
              <a:ea typeface="Calibri" panose="020F0502020204030204" pitchFamily="34" charset="0"/>
            </a:rPr>
            <a:t> </a:t>
          </a:r>
          <a:r>
            <a:rPr lang="en-US" sz="1100">
              <a:effectLst/>
              <a:latin typeface="Arial" panose="020B0604020202020204" pitchFamily="34" charset="0"/>
              <a:ea typeface="Calibri" panose="020F0502020204030204" pitchFamily="34" charset="0"/>
            </a:rPr>
            <a:t>Project Owner, General Partner, consultant(s), builder (general contractor and identified subcontractors), property management agent, </a:t>
          </a:r>
          <a:r>
            <a:rPr lang="en-US" sz="1100" baseline="0">
              <a:effectLst/>
              <a:latin typeface="Arial" panose="020B0604020202020204" pitchFamily="34" charset="0"/>
              <a:ea typeface="Calibri" panose="020F0502020204030204" pitchFamily="34" charset="0"/>
            </a:rPr>
            <a:t>architect</a:t>
          </a:r>
          <a:r>
            <a:rPr lang="en-US" sz="1100">
              <a:effectLst/>
              <a:latin typeface="Arial" panose="020B0604020202020204" pitchFamily="34" charset="0"/>
              <a:ea typeface="Calibri" panose="020F0502020204030204" pitchFamily="34" charset="0"/>
            </a:rPr>
            <a:t>, attorney and/or accountant that would suggest that one entity may have control over or a financial interest in another. An “Identity of Interest” will be presumed if any of the following factors are present as between or among the above</a:t>
          </a:r>
          <a:r>
            <a:rPr lang="en-US" sz="1100" baseline="0">
              <a:effectLst/>
              <a:latin typeface="Arial" panose="020B0604020202020204" pitchFamily="34" charset="0"/>
              <a:ea typeface="Calibri" panose="020F0502020204030204" pitchFamily="34" charset="0"/>
            </a:rPr>
            <a:t>-listed entities: </a:t>
          </a:r>
          <a:r>
            <a:rPr lang="en-US" sz="1100">
              <a:effectLst/>
              <a:latin typeface="Arial" panose="020B0604020202020204" pitchFamily="34" charset="0"/>
              <a:ea typeface="Calibri" panose="020F0502020204030204" pitchFamily="34" charset="0"/>
            </a:rPr>
            <a:t>common or shared ownership of any of the above-listed entities; common family members as owners or investors in any of the above-listed entities; common control of the above-listed entities even if the control is not exercised by a common owner or common investor, </a:t>
          </a:r>
          <a:r>
            <a:rPr lang="en-US" sz="1100">
              <a:effectLst/>
              <a:latin typeface="Arial" panose="020B0604020202020204" pitchFamily="34" charset="0"/>
              <a:ea typeface="Times New Roman" panose="02020603050405020304" pitchFamily="18" charset="0"/>
            </a:rPr>
            <a:t>unless disclosed in writing to MFA and attached to this Related Party Affidavit.</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Arial" panose="020B0604020202020204" pitchFamily="34"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a:effectLst/>
              <a:latin typeface="Arial" panose="020B0604020202020204" pitchFamily="34" charset="0"/>
              <a:ea typeface="Times New Roman" panose="02020603050405020304" pitchFamily="18" charset="0"/>
            </a:rPr>
            <a:t>Initial One:</a:t>
          </a:r>
          <a:endParaRPr lang="en-US" sz="12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a:effectLst/>
              <a:latin typeface="Arial" panose="020B0604020202020204" pitchFamily="34"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nSpc>
              <a:spcPct val="115000"/>
            </a:lnSpc>
            <a:spcBef>
              <a:spcPts val="0"/>
            </a:spcBef>
            <a:spcAft>
              <a:spcPts val="10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4</xdr:row>
      <xdr:rowOff>9527</xdr:rowOff>
    </xdr:from>
    <xdr:ext cx="7924800" cy="1743074"/>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609600" y="1095377"/>
          <a:ext cx="7924800" cy="1743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just">
            <a:spcBef>
              <a:spcPts val="0"/>
            </a:spcBef>
            <a:spcAft>
              <a:spcPts val="0"/>
            </a:spcAft>
          </a:pPr>
          <a:r>
            <a:rPr lang="en-US" sz="1100">
              <a:effectLst/>
              <a:latin typeface="Arial" panose="020B0604020202020204" pitchFamily="34" charset="0"/>
              <a:ea typeface="Times New Roman" panose="02020603050405020304" pitchFamily="18" charset="0"/>
            </a:rPr>
            <a:t>The undersigned certifies there is no “Identity of Interest” </a:t>
          </a:r>
          <a:r>
            <a:rPr lang="en-US" sz="1100">
              <a:effectLst/>
              <a:latin typeface="Arial" panose="020B0604020202020204" pitchFamily="34" charset="0"/>
              <a:ea typeface="Calibri" panose="020F0502020204030204" pitchFamily="34" charset="0"/>
            </a:rPr>
            <a:t>(an “Identity of Interest” means any relationship that is based on shared family or financial ties) between or among the Developer,</a:t>
          </a:r>
          <a:r>
            <a:rPr lang="en-US" sz="1100" baseline="0">
              <a:effectLst/>
              <a:latin typeface="Arial" panose="020B0604020202020204" pitchFamily="34" charset="0"/>
              <a:ea typeface="Calibri" panose="020F0502020204030204" pitchFamily="34" charset="0"/>
            </a:rPr>
            <a:t> </a:t>
          </a:r>
          <a:r>
            <a:rPr lang="en-US" sz="1100">
              <a:effectLst/>
              <a:latin typeface="Arial" panose="020B0604020202020204" pitchFamily="34" charset="0"/>
              <a:ea typeface="Calibri" panose="020F0502020204030204" pitchFamily="34" charset="0"/>
            </a:rPr>
            <a:t>Project Owner, General Partner, consultant(s), builder (general contractor and identified subcontractors), property management agent, </a:t>
          </a:r>
          <a:r>
            <a:rPr lang="en-US" sz="1100" baseline="0">
              <a:effectLst/>
              <a:latin typeface="Arial" panose="020B0604020202020204" pitchFamily="34" charset="0"/>
              <a:ea typeface="Calibri" panose="020F0502020204030204" pitchFamily="34" charset="0"/>
            </a:rPr>
            <a:t>architect</a:t>
          </a:r>
          <a:r>
            <a:rPr lang="en-US" sz="1100">
              <a:effectLst/>
              <a:latin typeface="Arial" panose="020B0604020202020204" pitchFamily="34" charset="0"/>
              <a:ea typeface="Calibri" panose="020F0502020204030204" pitchFamily="34" charset="0"/>
            </a:rPr>
            <a:t>, attorney and/or accountant that would suggest that one entity may have control over or a financial interest in another. An “Identity of Interest” will be presumed if any of the following factors are present as between or among the above</a:t>
          </a:r>
          <a:r>
            <a:rPr lang="en-US" sz="1100" baseline="0">
              <a:effectLst/>
              <a:latin typeface="Arial" panose="020B0604020202020204" pitchFamily="34" charset="0"/>
              <a:ea typeface="Calibri" panose="020F0502020204030204" pitchFamily="34" charset="0"/>
            </a:rPr>
            <a:t>-listed entities: </a:t>
          </a:r>
          <a:r>
            <a:rPr lang="en-US" sz="1100">
              <a:effectLst/>
              <a:latin typeface="Arial" panose="020B0604020202020204" pitchFamily="34" charset="0"/>
              <a:ea typeface="Calibri" panose="020F0502020204030204" pitchFamily="34" charset="0"/>
            </a:rPr>
            <a:t>common or shared ownership of any of the above-listed entities; common family members as owners or investors in any of the above-listed entities; common control of the above-listed entities even if the control is not exercised by a common owner or common investor, </a:t>
          </a:r>
          <a:r>
            <a:rPr lang="en-US" sz="1100">
              <a:effectLst/>
              <a:latin typeface="Arial" panose="020B0604020202020204" pitchFamily="34" charset="0"/>
              <a:ea typeface="Times New Roman" panose="02020603050405020304" pitchFamily="18" charset="0"/>
            </a:rPr>
            <a:t>unless disclosed in writing to MFA and attached to this Related Party Affidavit.</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Arial" panose="020B0604020202020204" pitchFamily="34"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a:effectLst/>
              <a:latin typeface="Arial" panose="020B0604020202020204" pitchFamily="34" charset="0"/>
              <a:ea typeface="Times New Roman" panose="02020603050405020304" pitchFamily="18" charset="0"/>
            </a:rPr>
            <a:t>Initial One:</a:t>
          </a:r>
          <a:endParaRPr lang="en-US" sz="12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a:effectLst/>
              <a:latin typeface="Arial" panose="020B0604020202020204" pitchFamily="34"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nSpc>
              <a:spcPct val="115000"/>
            </a:lnSpc>
            <a:spcBef>
              <a:spcPts val="0"/>
            </a:spcBef>
            <a:spcAft>
              <a:spcPts val="10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4</xdr:row>
      <xdr:rowOff>9527</xdr:rowOff>
    </xdr:from>
    <xdr:ext cx="7924800" cy="1743074"/>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609600" y="1095377"/>
          <a:ext cx="7924800" cy="1743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just">
            <a:spcBef>
              <a:spcPts val="0"/>
            </a:spcBef>
            <a:spcAft>
              <a:spcPts val="0"/>
            </a:spcAft>
          </a:pPr>
          <a:r>
            <a:rPr lang="en-US" sz="1100">
              <a:effectLst/>
              <a:latin typeface="Arial" panose="020B0604020202020204" pitchFamily="34" charset="0"/>
              <a:ea typeface="Times New Roman" panose="02020603050405020304" pitchFamily="18" charset="0"/>
            </a:rPr>
            <a:t>The undersigned certifies there is no “Identity of Interest” </a:t>
          </a:r>
          <a:r>
            <a:rPr lang="en-US" sz="1100">
              <a:effectLst/>
              <a:latin typeface="Arial" panose="020B0604020202020204" pitchFamily="34" charset="0"/>
              <a:ea typeface="Calibri" panose="020F0502020204030204" pitchFamily="34" charset="0"/>
            </a:rPr>
            <a:t>(an “Identity of Interest” means any relationship that is based on shared family or financial ties) between or among the Developer,</a:t>
          </a:r>
          <a:r>
            <a:rPr lang="en-US" sz="1100" baseline="0">
              <a:effectLst/>
              <a:latin typeface="Arial" panose="020B0604020202020204" pitchFamily="34" charset="0"/>
              <a:ea typeface="Calibri" panose="020F0502020204030204" pitchFamily="34" charset="0"/>
            </a:rPr>
            <a:t> </a:t>
          </a:r>
          <a:r>
            <a:rPr lang="en-US" sz="1100">
              <a:effectLst/>
              <a:latin typeface="Arial" panose="020B0604020202020204" pitchFamily="34" charset="0"/>
              <a:ea typeface="Calibri" panose="020F0502020204030204" pitchFamily="34" charset="0"/>
            </a:rPr>
            <a:t>Project Owner, General Partner, consultant(s), builder (general contractor and identified subcontractors), property management agent, </a:t>
          </a:r>
          <a:r>
            <a:rPr lang="en-US" sz="1100" baseline="0">
              <a:effectLst/>
              <a:latin typeface="Arial" panose="020B0604020202020204" pitchFamily="34" charset="0"/>
              <a:ea typeface="Calibri" panose="020F0502020204030204" pitchFamily="34" charset="0"/>
            </a:rPr>
            <a:t>architect</a:t>
          </a:r>
          <a:r>
            <a:rPr lang="en-US" sz="1100">
              <a:effectLst/>
              <a:latin typeface="Arial" panose="020B0604020202020204" pitchFamily="34" charset="0"/>
              <a:ea typeface="Calibri" panose="020F0502020204030204" pitchFamily="34" charset="0"/>
            </a:rPr>
            <a:t>, attorney and/or accountant that would suggest that one entity may have control over or a financial interest in another. An “Identity of Interest” will be presumed if any of the following factors are present as between or among the above</a:t>
          </a:r>
          <a:r>
            <a:rPr lang="en-US" sz="1100" baseline="0">
              <a:effectLst/>
              <a:latin typeface="Arial" panose="020B0604020202020204" pitchFamily="34" charset="0"/>
              <a:ea typeface="Calibri" panose="020F0502020204030204" pitchFamily="34" charset="0"/>
            </a:rPr>
            <a:t>-listed entities: </a:t>
          </a:r>
          <a:r>
            <a:rPr lang="en-US" sz="1100">
              <a:effectLst/>
              <a:latin typeface="Arial" panose="020B0604020202020204" pitchFamily="34" charset="0"/>
              <a:ea typeface="Calibri" panose="020F0502020204030204" pitchFamily="34" charset="0"/>
            </a:rPr>
            <a:t>common or shared ownership of any of the above-listed entities; common family members as owners or investors in any of the above-listed entities; common control of the above-listed entities even if the control is not exercised by a common owner or common investor, </a:t>
          </a:r>
          <a:r>
            <a:rPr lang="en-US" sz="1100">
              <a:effectLst/>
              <a:latin typeface="Arial" panose="020B0604020202020204" pitchFamily="34" charset="0"/>
              <a:ea typeface="Times New Roman" panose="02020603050405020304" pitchFamily="18" charset="0"/>
            </a:rPr>
            <a:t>unless disclosed in writing to MFA and attached to this Related Party Affidavit.</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Arial" panose="020B0604020202020204" pitchFamily="34"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a:effectLst/>
              <a:latin typeface="Arial" panose="020B0604020202020204" pitchFamily="34" charset="0"/>
              <a:ea typeface="Times New Roman" panose="02020603050405020304" pitchFamily="18" charset="0"/>
            </a:rPr>
            <a:t>Initial One:</a:t>
          </a:r>
          <a:endParaRPr lang="en-US" sz="12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a:effectLst/>
              <a:latin typeface="Arial" panose="020B0604020202020204" pitchFamily="34"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nSpc>
              <a:spcPct val="115000"/>
            </a:lnSpc>
            <a:spcBef>
              <a:spcPts val="0"/>
            </a:spcBef>
            <a:spcAft>
              <a:spcPts val="10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4</xdr:row>
      <xdr:rowOff>9524</xdr:rowOff>
    </xdr:from>
    <xdr:ext cx="7924800" cy="9934575"/>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609600" y="1095374"/>
          <a:ext cx="7924800" cy="9934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just">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 </a:t>
          </a:r>
          <a:endParaRPr lang="en-US" sz="1000">
            <a:effectLst/>
            <a:latin typeface="Lato" panose="020F0502020204030203" pitchFamily="34" charset="0"/>
            <a:ea typeface="Lato" panose="020F0502020204030203" pitchFamily="34" charset="0"/>
            <a:cs typeface="Lato" panose="020F0502020204030203" pitchFamily="34" charset="0"/>
          </a:endParaRPr>
        </a:p>
        <a:p>
          <a:pPr marL="0" marR="0" algn="just">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Applicant hereby makes Application to Housing New Mexico ("HNM") for a Reservation, commitment of financing as</a:t>
          </a:r>
          <a:r>
            <a:rPr lang="en-US" sz="1100" b="1">
              <a:effectLst/>
              <a:latin typeface="Lato" panose="020F0502020204030203" pitchFamily="34" charset="0"/>
              <a:ea typeface="Lato" panose="020F0502020204030203" pitchFamily="34" charset="0"/>
              <a:cs typeface="Lato" panose="020F0502020204030203" pitchFamily="34" charset="0"/>
            </a:rPr>
            <a:t> </a:t>
          </a:r>
          <a:r>
            <a:rPr lang="en-US" sz="1100">
              <a:effectLst/>
              <a:latin typeface="Lato" panose="020F0502020204030203" pitchFamily="34" charset="0"/>
              <a:ea typeface="Lato" panose="020F0502020204030203" pitchFamily="34" charset="0"/>
              <a:cs typeface="Lato" panose="020F0502020204030203" pitchFamily="34" charset="0"/>
            </a:rPr>
            <a:t>listed herein.  The undersigned agrees that HNM will at all times be indemnified and held harmless against all losses, costs, damages, expenses and liabilities whatsoever nature or kind (including, but not limited to, attorney's fees, litigation, and court costs, amounts paid in settlement and amounts paid to discharge judgment, any loss from judgment) directly or indirectly resulting from, arising out of, or related to acceptance, consideration and approval or disapproval of such</a:t>
          </a:r>
          <a:r>
            <a:rPr lang="en-US" sz="1100" baseline="0">
              <a:effectLst/>
              <a:latin typeface="Lato" panose="020F0502020204030203" pitchFamily="34" charset="0"/>
              <a:ea typeface="Lato" panose="020F0502020204030203" pitchFamily="34" charset="0"/>
              <a:cs typeface="Lato" panose="020F0502020204030203" pitchFamily="34" charset="0"/>
            </a:rPr>
            <a:t> loan </a:t>
          </a:r>
          <a:r>
            <a:rPr lang="en-US" sz="1100">
              <a:effectLst/>
              <a:latin typeface="Lato" panose="020F0502020204030203" pitchFamily="34" charset="0"/>
              <a:ea typeface="Lato" panose="020F0502020204030203" pitchFamily="34" charset="0"/>
              <a:cs typeface="Lato" panose="020F0502020204030203" pitchFamily="34" charset="0"/>
            </a:rPr>
            <a:t>request.</a:t>
          </a:r>
          <a:endParaRPr lang="en-US" sz="1000">
            <a:effectLst/>
            <a:latin typeface="Lato" panose="020F0502020204030203" pitchFamily="34" charset="0"/>
            <a:ea typeface="Lato" panose="020F0502020204030203" pitchFamily="34" charset="0"/>
            <a:cs typeface="Lato" panose="020F0502020204030203" pitchFamily="34" charset="0"/>
          </a:endParaRPr>
        </a:p>
        <a:p>
          <a:pPr marL="0" marR="0" algn="just">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 </a:t>
          </a:r>
          <a:endParaRPr lang="en-US" sz="1000">
            <a:effectLst/>
            <a:latin typeface="Lato" panose="020F0502020204030203" pitchFamily="34" charset="0"/>
            <a:ea typeface="Lato" panose="020F0502020204030203" pitchFamily="34" charset="0"/>
            <a:cs typeface="Lato" panose="020F0502020204030203" pitchFamily="34" charset="0"/>
          </a:endParaRPr>
        </a:p>
        <a:p>
          <a:pPr marL="0" marR="0" algn="just">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Applicant hereby agrees that any determination made by HNM as to the amount </a:t>
          </a:r>
          <a:r>
            <a:rPr lang="en-US" sz="1100" i="0">
              <a:effectLst/>
              <a:latin typeface="Lato" panose="020F0502020204030203" pitchFamily="34" charset="0"/>
              <a:ea typeface="Lato" panose="020F0502020204030203" pitchFamily="34" charset="0"/>
              <a:cs typeface="Lato" panose="020F0502020204030203" pitchFamily="34" charset="0"/>
            </a:rPr>
            <a:t>of loan(s)</a:t>
          </a:r>
          <a:r>
            <a:rPr lang="en-US" sz="1100" i="0" baseline="0">
              <a:effectLst/>
              <a:latin typeface="Lato" panose="020F0502020204030203" pitchFamily="34" charset="0"/>
              <a:ea typeface="Lato" panose="020F0502020204030203" pitchFamily="34" charset="0"/>
              <a:cs typeface="Lato" panose="020F0502020204030203" pitchFamily="34" charset="0"/>
            </a:rPr>
            <a:t> </a:t>
          </a:r>
          <a:r>
            <a:rPr lang="en-US" sz="1100">
              <a:effectLst/>
              <a:latin typeface="Lato" panose="020F0502020204030203" pitchFamily="34" charset="0"/>
              <a:ea typeface="Lato" panose="020F0502020204030203" pitchFamily="34" charset="0"/>
              <a:cs typeface="Lato" panose="020F0502020204030203" pitchFamily="34" charset="0"/>
            </a:rPr>
            <a:t>applicable</a:t>
          </a:r>
          <a:r>
            <a:rPr lang="en-US" sz="1100" b="1">
              <a:effectLst/>
              <a:latin typeface="Lato" panose="020F0502020204030203" pitchFamily="34" charset="0"/>
              <a:ea typeface="Lato" panose="020F0502020204030203" pitchFamily="34" charset="0"/>
              <a:cs typeface="Lato" panose="020F0502020204030203" pitchFamily="34" charset="0"/>
            </a:rPr>
            <a:t> </a:t>
          </a:r>
          <a:r>
            <a:rPr lang="en-US" sz="1100">
              <a:effectLst/>
              <a:latin typeface="Lato" panose="020F0502020204030203" pitchFamily="34" charset="0"/>
              <a:ea typeface="Lato" panose="020F0502020204030203" pitchFamily="34" charset="0"/>
              <a:cs typeface="Lato" panose="020F0502020204030203" pitchFamily="34" charset="0"/>
            </a:rPr>
            <a:t>to the project </a:t>
          </a:r>
          <a:r>
            <a:rPr lang="en-US" sz="1100" i="1">
              <a:effectLst/>
              <a:latin typeface="Lato" panose="020F0502020204030203" pitchFamily="34" charset="0"/>
              <a:ea typeface="Lato" panose="020F0502020204030203" pitchFamily="34" charset="0"/>
              <a:cs typeface="Lato" panose="020F0502020204030203" pitchFamily="34" charset="0"/>
            </a:rPr>
            <a:t>is not to be construed </a:t>
          </a:r>
          <a:r>
            <a:rPr lang="en-US" sz="1100">
              <a:effectLst/>
              <a:latin typeface="Lato" panose="020F0502020204030203" pitchFamily="34" charset="0"/>
              <a:ea typeface="Lato" panose="020F0502020204030203" pitchFamily="34" charset="0"/>
              <a:cs typeface="Lato" panose="020F0502020204030203" pitchFamily="34" charset="0"/>
            </a:rPr>
            <a:t>as a</a:t>
          </a:r>
          <a:r>
            <a:rPr lang="en-US" sz="1100" b="1">
              <a:effectLst/>
              <a:latin typeface="Lato" panose="020F0502020204030203" pitchFamily="34" charset="0"/>
              <a:ea typeface="Lato" panose="020F0502020204030203" pitchFamily="34" charset="0"/>
              <a:cs typeface="Lato" panose="020F0502020204030203" pitchFamily="34" charset="0"/>
            </a:rPr>
            <a:t> </a:t>
          </a:r>
          <a:r>
            <a:rPr lang="en-US" sz="1100" i="1">
              <a:effectLst/>
              <a:latin typeface="Lato" panose="020F0502020204030203" pitchFamily="34" charset="0"/>
              <a:ea typeface="Lato" panose="020F0502020204030203" pitchFamily="34" charset="0"/>
              <a:cs typeface="Lato" panose="020F0502020204030203" pitchFamily="34" charset="0"/>
            </a:rPr>
            <a:t>representation or </a:t>
          </a:r>
          <a:r>
            <a:rPr lang="en-US" sz="1100">
              <a:effectLst/>
              <a:latin typeface="Lato" panose="020F0502020204030203" pitchFamily="34" charset="0"/>
              <a:ea typeface="Lato" panose="020F0502020204030203" pitchFamily="34" charset="0"/>
              <a:cs typeface="Lato" panose="020F0502020204030203" pitchFamily="34" charset="0"/>
            </a:rPr>
            <a:t>warranty as</a:t>
          </a:r>
          <a:r>
            <a:rPr lang="en-US" sz="1100" b="1">
              <a:effectLst/>
              <a:latin typeface="Lato" panose="020F0502020204030203" pitchFamily="34" charset="0"/>
              <a:ea typeface="Lato" panose="020F0502020204030203" pitchFamily="34" charset="0"/>
              <a:cs typeface="Lato" panose="020F0502020204030203" pitchFamily="34" charset="0"/>
            </a:rPr>
            <a:t> </a:t>
          </a:r>
          <a:r>
            <a:rPr lang="en-US" sz="1100">
              <a:effectLst/>
              <a:latin typeface="Lato" panose="020F0502020204030203" pitchFamily="34" charset="0"/>
              <a:ea typeface="Lato" panose="020F0502020204030203" pitchFamily="34" charset="0"/>
              <a:cs typeface="Lato" panose="020F0502020204030203" pitchFamily="34" charset="0"/>
            </a:rPr>
            <a:t>to the feasibility or viability of the project or the project's ongoing capacity for success or any conclusions regarding any matter of federal or state income tax laws.</a:t>
          </a:r>
          <a:endParaRPr lang="en-US" sz="1000">
            <a:effectLst/>
            <a:latin typeface="Lato" panose="020F0502020204030203" pitchFamily="34" charset="0"/>
            <a:ea typeface="Lato" panose="020F0502020204030203" pitchFamily="34" charset="0"/>
            <a:cs typeface="Lato" panose="020F0502020204030203" pitchFamily="34" charset="0"/>
          </a:endParaRPr>
        </a:p>
        <a:p>
          <a:pPr marL="0" marR="0" algn="just">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 </a:t>
          </a:r>
          <a:endParaRPr lang="en-US" sz="1000">
            <a:effectLst/>
            <a:latin typeface="Lato" panose="020F0502020204030203" pitchFamily="34" charset="0"/>
            <a:ea typeface="Lato" panose="020F0502020204030203" pitchFamily="34" charset="0"/>
            <a:cs typeface="Lato" panose="020F0502020204030203" pitchFamily="34" charset="0"/>
          </a:endParaRPr>
        </a:p>
        <a:p>
          <a:pPr marL="0" marR="0" algn="just">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Applicant, being duly authorized, hereby represents and certifies under the penalty of perjury that the foregoing information, to the best of his/her knowledge, is true, complete and accurately describes the proposed project. The undersigned specifically acknowledge(s) and agree(s) that verification or re-verification of any information contained in this Application may be made at any time by HNM, its agents, successors and assigns, either directly or through a credit reporting agency, or from any source named in this application and that HNM has the explicit right to terminate any loan commitment if it is determined that the proposed project has not been, or will not be, delivered as described in the Application.</a:t>
          </a:r>
          <a:endParaRPr lang="en-US" sz="1000">
            <a:effectLst/>
            <a:latin typeface="Lato" panose="020F0502020204030203" pitchFamily="34" charset="0"/>
            <a:ea typeface="Lato" panose="020F0502020204030203" pitchFamily="34" charset="0"/>
            <a:cs typeface="Lato" panose="020F0502020204030203" pitchFamily="34" charset="0"/>
          </a:endParaRPr>
        </a:p>
        <a:p>
          <a:pPr marL="0" marR="0" algn="just">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 </a:t>
          </a:r>
          <a:endParaRPr lang="en-US" sz="1000">
            <a:effectLst/>
            <a:latin typeface="Lato" panose="020F0502020204030203" pitchFamily="34" charset="0"/>
            <a:ea typeface="Lato" panose="020F0502020204030203" pitchFamily="34" charset="0"/>
            <a:cs typeface="Lato" panose="020F0502020204030203" pitchFamily="34" charset="0"/>
          </a:endParaRPr>
        </a:p>
        <a:p>
          <a:pPr marL="0" marR="0" algn="just">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HNM will maintain all Applications and related details as confidential unless otherwise required by law during the evaluation process.  However, all Applications are public records subject to inspection under state and federal open records laws.  Applicants utilizing additional financing from other sources hereby acknowledge that their Applications and related details may be shared with other entities providing financing.  Applicant hereby acknowledges that, due to the competitive nature of the development industry, it will not have access to Applications submitted by other Applicants, related details of said Applications, points awarded, or HNM communications with such Applicants or other interested parties during the evaluation process.</a:t>
          </a:r>
          <a:endParaRPr lang="en-US" sz="1000">
            <a:effectLst/>
            <a:latin typeface="Lato" panose="020F0502020204030203" pitchFamily="34" charset="0"/>
            <a:ea typeface="Lato" panose="020F0502020204030203" pitchFamily="34" charset="0"/>
            <a:cs typeface="Lato" panose="020F0502020204030203" pitchFamily="34" charset="0"/>
          </a:endParaRPr>
        </a:p>
        <a:p>
          <a:pPr marL="0" marR="0" algn="just">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 </a:t>
          </a:r>
          <a:endParaRPr lang="en-US" sz="1000">
            <a:effectLst/>
            <a:latin typeface="Lato" panose="020F0502020204030203" pitchFamily="34" charset="0"/>
            <a:ea typeface="Lato" panose="020F0502020204030203" pitchFamily="34" charset="0"/>
            <a:cs typeface="Lato" panose="020F0502020204030203" pitchFamily="34" charset="0"/>
          </a:endParaRPr>
        </a:p>
        <a:p>
          <a:pPr marL="0" marR="0" algn="just">
            <a:spcBef>
              <a:spcPts val="0"/>
            </a:spcBef>
            <a:spcAft>
              <a:spcPts val="0"/>
            </a:spcAft>
          </a:pPr>
          <a:r>
            <a:rPr lang="en-US" sz="1100" u="none" strike="noStrike">
              <a:effectLst/>
              <a:latin typeface="Lato" panose="020F0502020204030203" pitchFamily="34" charset="0"/>
              <a:ea typeface="Lato" panose="020F0502020204030203" pitchFamily="34" charset="0"/>
              <a:cs typeface="Lato" panose="020F0502020204030203" pitchFamily="34" charset="0"/>
            </a:rPr>
            <a:t>Applicant consents to HNM obtaining information from other local, state and federal agencies regarding Applicant’s performance and compliance with respect to other housing projects which have received local, state or federal subsidy.</a:t>
          </a:r>
          <a:endParaRPr lang="en-US" sz="1100" u="sng">
            <a:effectLst/>
            <a:latin typeface="Lato" panose="020F0502020204030203" pitchFamily="34" charset="0"/>
            <a:ea typeface="Lato" panose="020F0502020204030203" pitchFamily="34" charset="0"/>
            <a:cs typeface="Lato" panose="020F0502020204030203" pitchFamily="34" charset="0"/>
          </a:endParaRPr>
        </a:p>
        <a:p>
          <a:pPr marL="0" marR="0" algn="just">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 </a:t>
          </a:r>
          <a:endParaRPr lang="en-US" sz="1000">
            <a:effectLst/>
            <a:latin typeface="Lato" panose="020F0502020204030203" pitchFamily="34" charset="0"/>
            <a:ea typeface="Lato" panose="020F0502020204030203" pitchFamily="34" charset="0"/>
            <a:cs typeface="Lato" panose="020F0502020204030203" pitchFamily="34" charset="0"/>
          </a:endParaRPr>
        </a:p>
        <a:p>
          <a:pPr marL="0" marR="0" algn="just">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Applicant hereby agrees that the Land Use Restriction Agreement (LURA) will contain a provision stating that the Project Owner agrees that the maximum rent that may be collected from any and all sources combined, including federal or other rental assistance, on any rent restricted Unit will not exceed 30% of the imputed income limitation applicable to the Unit.</a:t>
          </a:r>
          <a:endParaRPr lang="en-US" sz="1000">
            <a:effectLst/>
            <a:latin typeface="Lato" panose="020F0502020204030203" pitchFamily="34" charset="0"/>
            <a:ea typeface="Lato" panose="020F0502020204030203" pitchFamily="34" charset="0"/>
            <a:cs typeface="Lato" panose="020F0502020204030203" pitchFamily="34" charset="0"/>
          </a:endParaRPr>
        </a:p>
        <a:p>
          <a:pPr marL="0" marR="0" algn="just">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 </a:t>
          </a:r>
          <a:endParaRPr lang="en-US" sz="1000">
            <a:effectLst/>
            <a:latin typeface="Lato" panose="020F0502020204030203" pitchFamily="34" charset="0"/>
            <a:ea typeface="Lato" panose="020F0502020204030203" pitchFamily="34" charset="0"/>
            <a:cs typeface="Lato" panose="020F0502020204030203" pitchFamily="34" charset="0"/>
          </a:endParaRPr>
        </a:p>
        <a:p>
          <a:pPr marL="0" marR="0" algn="just">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Applicant is solely responsible for completing this Application in accordance with the applicable NOFA, and applicable federal and state regulations, notwithstanding any conversations with representatives of HNM.  The undersigned also understands that HNM will rely upon all of the information as stated in the Application as filed and is under no obligation to accept any additional information after any applicable application deadline.  The undersigned further understands that HNM has the right to reject this Application if, in HNM's sole judgment, the Application is not consistent with the proper and effective use</a:t>
          </a:r>
          <a:r>
            <a:rPr lang="en-US" sz="1100" baseline="0">
              <a:effectLst/>
              <a:latin typeface="Lato" panose="020F0502020204030203" pitchFamily="34" charset="0"/>
              <a:ea typeface="Lato" panose="020F0502020204030203" pitchFamily="34" charset="0"/>
              <a:cs typeface="Lato" panose="020F0502020204030203" pitchFamily="34" charset="0"/>
            </a:rPr>
            <a:t> of financing resources HNM loans to create affordable housing</a:t>
          </a:r>
          <a:r>
            <a:rPr lang="en-US" sz="1100">
              <a:effectLst/>
              <a:latin typeface="Lato" panose="020F0502020204030203" pitchFamily="34" charset="0"/>
              <a:ea typeface="Lato" panose="020F0502020204030203" pitchFamily="34" charset="0"/>
              <a:cs typeface="Lato" panose="020F0502020204030203" pitchFamily="34" charset="0"/>
            </a:rPr>
            <a:t>.</a:t>
          </a:r>
          <a:endParaRPr lang="en-US" sz="1000">
            <a:effectLst/>
            <a:latin typeface="Lato" panose="020F0502020204030203" pitchFamily="34" charset="0"/>
            <a:ea typeface="Lato" panose="020F0502020204030203" pitchFamily="34" charset="0"/>
            <a:cs typeface="Lato" panose="020F0502020204030203" pitchFamily="34" charset="0"/>
          </a:endParaRPr>
        </a:p>
        <a:p>
          <a:pPr marL="0" marR="0" algn="just">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 </a:t>
          </a:r>
          <a:endParaRPr lang="en-US" sz="1000">
            <a:effectLst/>
            <a:latin typeface="Lato" panose="020F0502020204030203" pitchFamily="34" charset="0"/>
            <a:ea typeface="Lato" panose="020F0502020204030203" pitchFamily="34" charset="0"/>
            <a:cs typeface="Lato" panose="020F0502020204030203" pitchFamily="34" charset="0"/>
          </a:endParaRPr>
        </a:p>
        <a:p>
          <a:pPr marL="0" marR="0" algn="just">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Applicant further certifies and represents that he or she is duly authorized and has full authority to execute this Certification on behalf of the Applicant and the Project Owner.</a:t>
          </a:r>
          <a:endParaRPr lang="en-US" sz="1200">
            <a:effectLst/>
            <a:latin typeface="Lato" panose="020F0502020204030203" pitchFamily="34" charset="0"/>
            <a:ea typeface="Lato" panose="020F0502020204030203" pitchFamily="34" charset="0"/>
            <a:cs typeface="Lato" panose="020F0502020204030203" pitchFamily="34" charset="0"/>
          </a:endParaRPr>
        </a:p>
        <a:p>
          <a:pPr marL="0" marR="0" algn="just">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 </a:t>
          </a:r>
          <a:endParaRPr lang="en-US" sz="1200">
            <a:effectLst/>
            <a:latin typeface="Lato" panose="020F0502020204030203" pitchFamily="34" charset="0"/>
            <a:ea typeface="Lato" panose="020F0502020204030203" pitchFamily="34" charset="0"/>
            <a:cs typeface="Lato" panose="020F0502020204030203" pitchFamily="34" charset="0"/>
          </a:endParaRPr>
        </a:p>
        <a:p>
          <a:pPr marL="0" marR="0" algn="l">
            <a:spcBef>
              <a:spcPts val="0"/>
            </a:spcBef>
            <a:spcAft>
              <a:spcPts val="0"/>
            </a:spcAft>
          </a:pPr>
          <a:r>
            <a:rPr lang="en-US" sz="1100" b="1" kern="0">
              <a:effectLst/>
              <a:latin typeface="Lato" panose="020F0502020204030203" pitchFamily="34" charset="0"/>
              <a:ea typeface="Lato" panose="020F0502020204030203" pitchFamily="34" charset="0"/>
              <a:cs typeface="Lato" panose="020F0502020204030203" pitchFamily="34" charset="0"/>
            </a:rPr>
            <a:t> </a:t>
          </a:r>
          <a:r>
            <a:rPr lang="en-US" sz="1100">
              <a:effectLst/>
              <a:latin typeface="Lato" panose="020F0502020204030203" pitchFamily="34" charset="0"/>
              <a:ea typeface="Lato" panose="020F0502020204030203" pitchFamily="34" charset="0"/>
              <a:cs typeface="Lato" panose="020F0502020204030203" pitchFamily="34" charset="0"/>
            </a:rPr>
            <a:t>[The certification for this statement occurs in the Omnibus Certification under Tab 1b.  Please include this statement under Tab 1h.]</a:t>
          </a:r>
          <a:endParaRPr lang="en-US" sz="1000">
            <a:effectLst/>
            <a:latin typeface="Lato" panose="020F0502020204030203" pitchFamily="34" charset="0"/>
            <a:ea typeface="Lato" panose="020F0502020204030203" pitchFamily="34" charset="0"/>
            <a:cs typeface="Lato" panose="020F0502020204030203" pitchFamily="34" charset="0"/>
          </a:endParaRPr>
        </a:p>
        <a:p>
          <a:pPr marL="0" marR="0">
            <a:lnSpc>
              <a:spcPct val="115000"/>
            </a:lnSpc>
            <a:spcBef>
              <a:spcPts val="0"/>
            </a:spcBef>
            <a:spcAft>
              <a:spcPts val="10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5</xdr:row>
      <xdr:rowOff>9526</xdr:rowOff>
    </xdr:from>
    <xdr:ext cx="7924800" cy="2590799"/>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638175" y="1438276"/>
          <a:ext cx="7924800" cy="2590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just">
            <a:spcBef>
              <a:spcPts val="0"/>
            </a:spcBef>
            <a:spcAft>
              <a:spcPts val="0"/>
            </a:spcAft>
          </a:pPr>
          <a:r>
            <a:rPr lang="en-US" sz="1100">
              <a:effectLst/>
              <a:latin typeface="Arial" panose="020B0604020202020204" pitchFamily="34" charset="0"/>
              <a:ea typeface="Times New Roman" panose="02020603050405020304" pitchFamily="18" charset="0"/>
            </a:rPr>
            <a:t> </a:t>
          </a:r>
          <a:r>
            <a:rPr lang="en-US" sz="1200">
              <a:effectLst/>
              <a:latin typeface="Arial" panose="020B0604020202020204" pitchFamily="34" charset="0"/>
              <a:ea typeface="Times New Roman" panose="02020603050405020304" pitchFamily="18" charset="0"/>
            </a:rPr>
            <a:t>The undersigned, a “Principal” [“Principal” is defined as an Applicant, any General Partner of an Applicant, and any officer, director, board member or any shareholder, managing member or affiliate of an Applicant. It also includes any entity receiving any part of a developer fee for a Project. For Project compliance purposes, “Principal” would include shareholders with interests of 25% percent or more, all officers of a corporation (including</a:t>
          </a:r>
          <a:r>
            <a:rPr lang="en-US" sz="1200" baseline="0">
              <a:effectLst/>
              <a:latin typeface="Arial" panose="020B0604020202020204" pitchFamily="34" charset="0"/>
              <a:ea typeface="Times New Roman" panose="02020603050405020304" pitchFamily="18" charset="0"/>
            </a:rPr>
            <a:t> </a:t>
          </a:r>
          <a:r>
            <a:rPr lang="en-US" sz="1200">
              <a:effectLst/>
              <a:latin typeface="Arial" panose="020B0604020202020204" pitchFamily="34" charset="0"/>
              <a:ea typeface="Times New Roman" panose="02020603050405020304" pitchFamily="18" charset="0"/>
            </a:rPr>
            <a:t>employees but excluding volunteer board members with</a:t>
          </a:r>
          <a:r>
            <a:rPr lang="en-US" sz="1200" baseline="0">
              <a:effectLst/>
              <a:latin typeface="Arial" panose="020B0604020202020204" pitchFamily="34" charset="0"/>
              <a:ea typeface="Times New Roman" panose="02020603050405020304" pitchFamily="18" charset="0"/>
            </a:rPr>
            <a:t> no financial interest</a:t>
          </a:r>
          <a:r>
            <a:rPr lang="en-US" sz="1200">
              <a:effectLst/>
              <a:latin typeface="Arial" panose="020B0604020202020204" pitchFamily="34" charset="0"/>
              <a:ea typeface="Times New Roman" panose="02020603050405020304" pitchFamily="18" charset="0"/>
            </a:rPr>
            <a:t>), all General Partners or members], hereby swears and affirms as follows:</a:t>
          </a:r>
          <a:endParaRPr lang="en-US" sz="14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200">
              <a:effectLst/>
              <a:latin typeface="Arial" panose="020B0604020202020204" pitchFamily="34" charset="0"/>
              <a:ea typeface="Times New Roman" panose="02020603050405020304" pitchFamily="18" charset="0"/>
            </a:rPr>
            <a:t> </a:t>
          </a:r>
          <a:endParaRPr lang="en-US" sz="14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200">
              <a:effectLst/>
              <a:latin typeface="Arial" panose="020B0604020202020204" pitchFamily="34" charset="0"/>
              <a:ea typeface="Times New Roman" panose="02020603050405020304" pitchFamily="18" charset="0"/>
            </a:rPr>
            <a:t>The attached schedule</a:t>
          </a:r>
          <a:r>
            <a:rPr lang="en-US" sz="1200" baseline="0">
              <a:effectLst/>
              <a:latin typeface="Arial" panose="020B0604020202020204" pitchFamily="34" charset="0"/>
              <a:ea typeface="Times New Roman" panose="02020603050405020304" pitchFamily="18" charset="0"/>
            </a:rPr>
            <a:t> of experience i</a:t>
          </a:r>
          <a:r>
            <a:rPr lang="en-US" sz="1200">
              <a:effectLst/>
              <a:latin typeface="Arial" panose="020B0604020202020204" pitchFamily="34" charset="0"/>
              <a:ea typeface="Times New Roman" panose="02020603050405020304" pitchFamily="18" charset="0"/>
            </a:rPr>
            <a:t>s a complete and accurate list of all federally subsidized or Low Income Housing Tax Credit or other federally financed multifamily housing projects in the United States (“Project” or “Projects”) in which Principal</a:t>
          </a:r>
          <a:r>
            <a:rPr lang="en-US" sz="1200" baseline="0">
              <a:effectLst/>
              <a:latin typeface="Arial" panose="020B0604020202020204" pitchFamily="34" charset="0"/>
              <a:ea typeface="Times New Roman" panose="02020603050405020304" pitchFamily="18" charset="0"/>
            </a:rPr>
            <a:t> and/or its related entities and affiliates</a:t>
          </a:r>
          <a:r>
            <a:rPr lang="en-US" sz="1200">
              <a:effectLst/>
              <a:latin typeface="Arial" panose="020B0604020202020204" pitchFamily="34" charset="0"/>
              <a:ea typeface="Times New Roman" panose="02020603050405020304" pitchFamily="18" charset="0"/>
            </a:rPr>
            <a:t> has a direct or indirect financial interest. An indirect financial</a:t>
          </a:r>
          <a:r>
            <a:rPr lang="en-US" sz="1200" baseline="0">
              <a:effectLst/>
              <a:latin typeface="Arial" panose="020B0604020202020204" pitchFamily="34" charset="0"/>
              <a:ea typeface="Times New Roman" panose="02020603050405020304" pitchFamily="18" charset="0"/>
            </a:rPr>
            <a:t> interest includes receiving any part of a developer fee for a Project. (</a:t>
          </a:r>
          <a:r>
            <a:rPr lang="en-US" sz="1200" i="1" baseline="0">
              <a:effectLst/>
              <a:latin typeface="Arial" panose="020B0604020202020204" pitchFamily="34" charset="0"/>
              <a:ea typeface="Times New Roman" panose="02020603050405020304" pitchFamily="18" charset="0"/>
            </a:rPr>
            <a:t>See</a:t>
          </a:r>
          <a:r>
            <a:rPr lang="en-US" sz="1200" baseline="0">
              <a:effectLst/>
              <a:latin typeface="Arial" panose="020B0604020202020204" pitchFamily="34" charset="0"/>
              <a:ea typeface="Times New Roman" panose="02020603050405020304" pitchFamily="18" charset="0"/>
            </a:rPr>
            <a:t> QAP Footnote 6 at Section IV.C.8 for more information.)</a:t>
          </a:r>
          <a:endParaRPr lang="en-US" sz="14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200">
              <a:effectLst/>
              <a:latin typeface="Arial" panose="020B0604020202020204" pitchFamily="34" charset="0"/>
              <a:ea typeface="Times New Roman" panose="02020603050405020304" pitchFamily="18" charset="0"/>
            </a:rPr>
            <a:t> </a:t>
          </a:r>
          <a:endParaRPr lang="en-US" sz="14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200">
              <a:effectLst/>
              <a:latin typeface="Arial" panose="020B0604020202020204" pitchFamily="34" charset="0"/>
              <a:ea typeface="Times New Roman" panose="02020603050405020304" pitchFamily="18" charset="0"/>
            </a:rPr>
            <a:t>Initial One:</a:t>
          </a:r>
          <a:endParaRPr lang="en-US" sz="14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endParaRPr lang="en-US" sz="1200">
            <a:effectLst/>
            <a:latin typeface="Times New Roman" panose="02020603050405020304" pitchFamily="18" charset="0"/>
            <a:ea typeface="Times New Roman" panose="02020603050405020304" pitchFamily="18" charset="0"/>
          </a:endParaRPr>
        </a:p>
        <a:p>
          <a:pPr marL="0" marR="0">
            <a:lnSpc>
              <a:spcPct val="115000"/>
            </a:lnSpc>
            <a:spcBef>
              <a:spcPts val="0"/>
            </a:spcBef>
            <a:spcAft>
              <a:spcPts val="10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4</xdr:row>
      <xdr:rowOff>6352</xdr:rowOff>
    </xdr:from>
    <xdr:ext cx="7924800" cy="2163232"/>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635000" y="1085852"/>
          <a:ext cx="7924800" cy="2163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just">
            <a:spcBef>
              <a:spcPts val="0"/>
            </a:spcBef>
            <a:spcAft>
              <a:spcPts val="0"/>
            </a:spcAft>
          </a:pPr>
          <a:r>
            <a:rPr lang="en-US" sz="1100">
              <a:effectLst/>
              <a:latin typeface="Arial" panose="020B0604020202020204" pitchFamily="34" charset="0"/>
              <a:ea typeface="Times New Roman" panose="02020603050405020304" pitchFamily="18" charset="0"/>
            </a:rPr>
            <a:t> </a:t>
          </a:r>
          <a:r>
            <a:rPr lang="en-US" sz="1200">
              <a:effectLst/>
              <a:latin typeface="Lato" panose="020F0502020204030203" pitchFamily="34" charset="0"/>
              <a:ea typeface="Lato" panose="020F0502020204030203" pitchFamily="34" charset="0"/>
              <a:cs typeface="Lato" panose="020F0502020204030203" pitchFamily="34" charset="0"/>
            </a:rPr>
            <a:t>The undersigned, a “Principal” [“Principal” is defined as an Applicant, any General Partner of an Applicant, and any officer, director, board member or any shareholder, managing member or affiliate of an Applicant. It also includes any entity receiving any part of a developer fee for a Project. For Project compliance purposes, “Principal” would include shareholders with interests of 25% percent or more, all officers of a corporation (including</a:t>
          </a:r>
          <a:r>
            <a:rPr lang="en-US" sz="1200" baseline="0">
              <a:effectLst/>
              <a:latin typeface="Lato" panose="020F0502020204030203" pitchFamily="34" charset="0"/>
              <a:ea typeface="Lato" panose="020F0502020204030203" pitchFamily="34" charset="0"/>
              <a:cs typeface="Lato" panose="020F0502020204030203" pitchFamily="34" charset="0"/>
            </a:rPr>
            <a:t> </a:t>
          </a:r>
          <a:r>
            <a:rPr lang="en-US" sz="1200">
              <a:effectLst/>
              <a:latin typeface="Lato" panose="020F0502020204030203" pitchFamily="34" charset="0"/>
              <a:ea typeface="Lato" panose="020F0502020204030203" pitchFamily="34" charset="0"/>
              <a:cs typeface="Lato" panose="020F0502020204030203" pitchFamily="34" charset="0"/>
            </a:rPr>
            <a:t>employees but excluding volunteer board members with</a:t>
          </a:r>
          <a:r>
            <a:rPr lang="en-US" sz="1200" baseline="0">
              <a:effectLst/>
              <a:latin typeface="Lato" panose="020F0502020204030203" pitchFamily="34" charset="0"/>
              <a:ea typeface="Lato" panose="020F0502020204030203" pitchFamily="34" charset="0"/>
              <a:cs typeface="Lato" panose="020F0502020204030203" pitchFamily="34" charset="0"/>
            </a:rPr>
            <a:t> no financial interest</a:t>
          </a:r>
          <a:r>
            <a:rPr lang="en-US" sz="1200">
              <a:effectLst/>
              <a:latin typeface="Lato" panose="020F0502020204030203" pitchFamily="34" charset="0"/>
              <a:ea typeface="Lato" panose="020F0502020204030203" pitchFamily="34" charset="0"/>
              <a:cs typeface="Lato" panose="020F0502020204030203" pitchFamily="34" charset="0"/>
            </a:rPr>
            <a:t>), all General Partners or members], hereby swears and affirms as follows:</a:t>
          </a:r>
          <a:endParaRPr lang="en-US" sz="1400">
            <a:effectLst/>
            <a:latin typeface="Lato" panose="020F0502020204030203" pitchFamily="34" charset="0"/>
            <a:ea typeface="Lato" panose="020F0502020204030203" pitchFamily="34" charset="0"/>
            <a:cs typeface="Lato" panose="020F0502020204030203" pitchFamily="34" charset="0"/>
          </a:endParaRPr>
        </a:p>
        <a:p>
          <a:pPr marL="0" marR="0">
            <a:spcBef>
              <a:spcPts val="0"/>
            </a:spcBef>
            <a:spcAft>
              <a:spcPts val="0"/>
            </a:spcAft>
          </a:pPr>
          <a:r>
            <a:rPr lang="en-US" sz="1200">
              <a:effectLst/>
              <a:latin typeface="Lato" panose="020F0502020204030203" pitchFamily="34" charset="0"/>
              <a:ea typeface="Lato" panose="020F0502020204030203" pitchFamily="34" charset="0"/>
              <a:cs typeface="Lato" panose="020F0502020204030203" pitchFamily="34" charset="0"/>
            </a:rPr>
            <a:t> </a:t>
          </a:r>
          <a:endParaRPr lang="en-US" sz="1400">
            <a:effectLst/>
            <a:latin typeface="Lato" panose="020F0502020204030203" pitchFamily="34" charset="0"/>
            <a:ea typeface="Lato" panose="020F0502020204030203" pitchFamily="34" charset="0"/>
            <a:cs typeface="Lato" panose="020F0502020204030203" pitchFamily="34" charset="0"/>
          </a:endParaRPr>
        </a:p>
        <a:p>
          <a:pPr marL="0" marR="0" algn="just">
            <a:spcBef>
              <a:spcPts val="0"/>
            </a:spcBef>
            <a:spcAft>
              <a:spcPts val="0"/>
            </a:spcAft>
          </a:pPr>
          <a:r>
            <a:rPr lang="en-US" sz="1200">
              <a:effectLst/>
              <a:latin typeface="Lato" panose="020F0502020204030203" pitchFamily="34" charset="0"/>
              <a:ea typeface="Lato" panose="020F0502020204030203" pitchFamily="34" charset="0"/>
              <a:cs typeface="Lato" panose="020F0502020204030203" pitchFamily="34" charset="0"/>
            </a:rPr>
            <a:t>The attached schedule</a:t>
          </a:r>
          <a:r>
            <a:rPr lang="en-US" sz="1200" baseline="0">
              <a:effectLst/>
              <a:latin typeface="Lato" panose="020F0502020204030203" pitchFamily="34" charset="0"/>
              <a:ea typeface="Lato" panose="020F0502020204030203" pitchFamily="34" charset="0"/>
              <a:cs typeface="Lato" panose="020F0502020204030203" pitchFamily="34" charset="0"/>
            </a:rPr>
            <a:t> of experience i</a:t>
          </a:r>
          <a:r>
            <a:rPr lang="en-US" sz="1200">
              <a:effectLst/>
              <a:latin typeface="Lato" panose="020F0502020204030203" pitchFamily="34" charset="0"/>
              <a:ea typeface="Lato" panose="020F0502020204030203" pitchFamily="34" charset="0"/>
              <a:cs typeface="Lato" panose="020F0502020204030203" pitchFamily="34" charset="0"/>
            </a:rPr>
            <a:t>s a complete and accurate list of all federally subsidized or Low Income Housing Tax Credit or other federally financed multifamily housing projects in the United States (“Project” or “Projects”) in which Principal</a:t>
          </a:r>
          <a:r>
            <a:rPr lang="en-US" sz="1200" baseline="0">
              <a:effectLst/>
              <a:latin typeface="Lato" panose="020F0502020204030203" pitchFamily="34" charset="0"/>
              <a:ea typeface="Lato" panose="020F0502020204030203" pitchFamily="34" charset="0"/>
              <a:cs typeface="Lato" panose="020F0502020204030203" pitchFamily="34" charset="0"/>
            </a:rPr>
            <a:t> and/or its related entities and Affiliates</a:t>
          </a:r>
          <a:r>
            <a:rPr lang="en-US" sz="1200">
              <a:effectLst/>
              <a:latin typeface="Lato" panose="020F0502020204030203" pitchFamily="34" charset="0"/>
              <a:ea typeface="Lato" panose="020F0502020204030203" pitchFamily="34" charset="0"/>
              <a:cs typeface="Lato" panose="020F0502020204030203" pitchFamily="34" charset="0"/>
            </a:rPr>
            <a:t> (listed</a:t>
          </a:r>
          <a:r>
            <a:rPr lang="en-US" sz="1200" baseline="0">
              <a:effectLst/>
              <a:latin typeface="Lato" panose="020F0502020204030203" pitchFamily="34" charset="0"/>
              <a:ea typeface="Lato" panose="020F0502020204030203" pitchFamily="34" charset="0"/>
              <a:cs typeface="Lato" panose="020F0502020204030203" pitchFamily="34" charset="0"/>
            </a:rPr>
            <a:t> below) </a:t>
          </a:r>
          <a:r>
            <a:rPr lang="en-US" sz="1200">
              <a:effectLst/>
              <a:latin typeface="Lato" panose="020F0502020204030203" pitchFamily="34" charset="0"/>
              <a:ea typeface="Lato" panose="020F0502020204030203" pitchFamily="34" charset="0"/>
              <a:cs typeface="Lato" panose="020F0502020204030203" pitchFamily="34" charset="0"/>
            </a:rPr>
            <a:t>has a direct or indirect financial interest. An indirect financial</a:t>
          </a:r>
          <a:r>
            <a:rPr lang="en-US" sz="1200" baseline="0">
              <a:effectLst/>
              <a:latin typeface="Lato" panose="020F0502020204030203" pitchFamily="34" charset="0"/>
              <a:ea typeface="Lato" panose="020F0502020204030203" pitchFamily="34" charset="0"/>
              <a:cs typeface="Lato" panose="020F0502020204030203" pitchFamily="34" charset="0"/>
            </a:rPr>
            <a:t> interest includes receiving any part of a developer fee for a Project. </a:t>
          </a:r>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9</xdr:col>
      <xdr:colOff>114300</xdr:colOff>
      <xdr:row>0</xdr:row>
      <xdr:rowOff>161925</xdr:rowOff>
    </xdr:from>
    <xdr:ext cx="885825" cy="685800"/>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5257800" y="161925"/>
          <a:ext cx="885825"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304800</xdr:colOff>
          <xdr:row>8</xdr:row>
          <xdr:rowOff>0</xdr:rowOff>
        </xdr:from>
        <xdr:to>
          <xdr:col>2</xdr:col>
          <xdr:colOff>50800</xdr:colOff>
          <xdr:row>9</xdr:row>
          <xdr:rowOff>19050</xdr:rowOff>
        </xdr:to>
        <xdr:sp macro="" textlink="">
          <xdr:nvSpPr>
            <xdr:cNvPr id="566273" name="Check Box 1" hidden="1">
              <a:extLst>
                <a:ext uri="{63B3BB69-23CF-44E3-9099-C40C66FF867C}">
                  <a14:compatExt spid="_x0000_s566273"/>
                </a:ext>
                <a:ext uri="{FF2B5EF4-FFF2-40B4-BE49-F238E27FC236}">
                  <a16:creationId xmlns:a16="http://schemas.microsoft.com/office/drawing/2014/main" id="{00000000-0008-0000-1200-000001A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10</xdr:row>
          <xdr:rowOff>0</xdr:rowOff>
        </xdr:from>
        <xdr:to>
          <xdr:col>3</xdr:col>
          <xdr:colOff>679450</xdr:colOff>
          <xdr:row>11</xdr:row>
          <xdr:rowOff>19050</xdr:rowOff>
        </xdr:to>
        <xdr:sp macro="" textlink="">
          <xdr:nvSpPr>
            <xdr:cNvPr id="566274" name="Check Box 2" hidden="1">
              <a:extLst>
                <a:ext uri="{63B3BB69-23CF-44E3-9099-C40C66FF867C}">
                  <a14:compatExt spid="_x0000_s566274"/>
                </a:ext>
                <a:ext uri="{FF2B5EF4-FFF2-40B4-BE49-F238E27FC236}">
                  <a16:creationId xmlns:a16="http://schemas.microsoft.com/office/drawing/2014/main" id="{00000000-0008-0000-1200-000002A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8</xdr:row>
          <xdr:rowOff>114300</xdr:rowOff>
        </xdr:from>
        <xdr:to>
          <xdr:col>3</xdr:col>
          <xdr:colOff>660400</xdr:colOff>
          <xdr:row>10</xdr:row>
          <xdr:rowOff>12700</xdr:rowOff>
        </xdr:to>
        <xdr:sp macro="" textlink="">
          <xdr:nvSpPr>
            <xdr:cNvPr id="566275" name="Check Box 3" hidden="1">
              <a:extLst>
                <a:ext uri="{63B3BB69-23CF-44E3-9099-C40C66FF867C}">
                  <a14:compatExt spid="_x0000_s566275"/>
                </a:ext>
                <a:ext uri="{FF2B5EF4-FFF2-40B4-BE49-F238E27FC236}">
                  <a16:creationId xmlns:a16="http://schemas.microsoft.com/office/drawing/2014/main" id="{00000000-0008-0000-1200-000003A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7</xdr:row>
          <xdr:rowOff>114300</xdr:rowOff>
        </xdr:from>
        <xdr:to>
          <xdr:col>3</xdr:col>
          <xdr:colOff>660400</xdr:colOff>
          <xdr:row>9</xdr:row>
          <xdr:rowOff>19050</xdr:rowOff>
        </xdr:to>
        <xdr:sp macro="" textlink="">
          <xdr:nvSpPr>
            <xdr:cNvPr id="566276" name="Check Box 4" hidden="1">
              <a:extLst>
                <a:ext uri="{63B3BB69-23CF-44E3-9099-C40C66FF867C}">
                  <a14:compatExt spid="_x0000_s566276"/>
                </a:ext>
                <a:ext uri="{FF2B5EF4-FFF2-40B4-BE49-F238E27FC236}">
                  <a16:creationId xmlns:a16="http://schemas.microsoft.com/office/drawing/2014/main" id="{00000000-0008-0000-1200-000004A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11</xdr:row>
          <xdr:rowOff>0</xdr:rowOff>
        </xdr:from>
        <xdr:to>
          <xdr:col>2</xdr:col>
          <xdr:colOff>38100</xdr:colOff>
          <xdr:row>12</xdr:row>
          <xdr:rowOff>19050</xdr:rowOff>
        </xdr:to>
        <xdr:sp macro="" textlink="">
          <xdr:nvSpPr>
            <xdr:cNvPr id="566277" name="Check Box 5" hidden="1">
              <a:extLst>
                <a:ext uri="{63B3BB69-23CF-44E3-9099-C40C66FF867C}">
                  <a14:compatExt spid="_x0000_s566277"/>
                </a:ext>
                <a:ext uri="{FF2B5EF4-FFF2-40B4-BE49-F238E27FC236}">
                  <a16:creationId xmlns:a16="http://schemas.microsoft.com/office/drawing/2014/main" id="{00000000-0008-0000-1200-000005A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9</xdr:row>
          <xdr:rowOff>127000</xdr:rowOff>
        </xdr:from>
        <xdr:to>
          <xdr:col>2</xdr:col>
          <xdr:colOff>50800</xdr:colOff>
          <xdr:row>11</xdr:row>
          <xdr:rowOff>12700</xdr:rowOff>
        </xdr:to>
        <xdr:sp macro="" textlink="">
          <xdr:nvSpPr>
            <xdr:cNvPr id="566278" name="Check Box 6" hidden="1">
              <a:extLst>
                <a:ext uri="{63B3BB69-23CF-44E3-9099-C40C66FF867C}">
                  <a14:compatExt spid="_x0000_s566278"/>
                </a:ext>
                <a:ext uri="{FF2B5EF4-FFF2-40B4-BE49-F238E27FC236}">
                  <a16:creationId xmlns:a16="http://schemas.microsoft.com/office/drawing/2014/main" id="{00000000-0008-0000-1200-000006A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8</xdr:row>
          <xdr:rowOff>114300</xdr:rowOff>
        </xdr:from>
        <xdr:to>
          <xdr:col>2</xdr:col>
          <xdr:colOff>50800</xdr:colOff>
          <xdr:row>10</xdr:row>
          <xdr:rowOff>12700</xdr:rowOff>
        </xdr:to>
        <xdr:sp macro="" textlink="">
          <xdr:nvSpPr>
            <xdr:cNvPr id="566279" name="Check Box 7" hidden="1">
              <a:extLst>
                <a:ext uri="{63B3BB69-23CF-44E3-9099-C40C66FF867C}">
                  <a14:compatExt spid="_x0000_s566279"/>
                </a:ext>
                <a:ext uri="{FF2B5EF4-FFF2-40B4-BE49-F238E27FC236}">
                  <a16:creationId xmlns:a16="http://schemas.microsoft.com/office/drawing/2014/main" id="{00000000-0008-0000-1200-000007A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225032</xdr:colOff>
      <xdr:row>0</xdr:row>
      <xdr:rowOff>95250</xdr:rowOff>
    </xdr:from>
    <xdr:to>
      <xdr:col>10</xdr:col>
      <xdr:colOff>532007</xdr:colOff>
      <xdr:row>0</xdr:row>
      <xdr:rowOff>906523</xdr:rowOff>
    </xdr:to>
    <xdr:pic>
      <xdr:nvPicPr>
        <xdr:cNvPr id="5" name="Picture 4">
          <a:extLst>
            <a:ext uri="{FF2B5EF4-FFF2-40B4-BE49-F238E27FC236}">
              <a16:creationId xmlns:a16="http://schemas.microsoft.com/office/drawing/2014/main" id="{A3D8B049-AA8C-D155-2200-D24BB049DA81}"/>
            </a:ext>
          </a:extLst>
        </xdr:cNvPr>
        <xdr:cNvPicPr>
          <a:picLocks noChangeAspect="1"/>
        </xdr:cNvPicPr>
      </xdr:nvPicPr>
      <xdr:blipFill>
        <a:blip xmlns:r="http://schemas.openxmlformats.org/officeDocument/2006/relationships" r:embed="rId1"/>
        <a:stretch>
          <a:fillRect/>
        </a:stretch>
      </xdr:blipFill>
      <xdr:spPr>
        <a:xfrm>
          <a:off x="5422961" y="95250"/>
          <a:ext cx="898885" cy="80809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469900</xdr:colOff>
          <xdr:row>24</xdr:row>
          <xdr:rowOff>127000</xdr:rowOff>
        </xdr:from>
        <xdr:to>
          <xdr:col>5</xdr:col>
          <xdr:colOff>222250</xdr:colOff>
          <xdr:row>26</xdr:row>
          <xdr:rowOff>50800</xdr:rowOff>
        </xdr:to>
        <xdr:sp macro="" textlink="">
          <xdr:nvSpPr>
            <xdr:cNvPr id="567297" name="Check Box 1" hidden="1">
              <a:extLst>
                <a:ext uri="{63B3BB69-23CF-44E3-9099-C40C66FF867C}">
                  <a14:compatExt spid="_x0000_s567297"/>
                </a:ext>
                <a:ext uri="{FF2B5EF4-FFF2-40B4-BE49-F238E27FC236}">
                  <a16:creationId xmlns:a16="http://schemas.microsoft.com/office/drawing/2014/main" id="{00000000-0008-0000-1300-000001A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24</xdr:row>
          <xdr:rowOff>127000</xdr:rowOff>
        </xdr:from>
        <xdr:to>
          <xdr:col>4</xdr:col>
          <xdr:colOff>190500</xdr:colOff>
          <xdr:row>26</xdr:row>
          <xdr:rowOff>57150</xdr:rowOff>
        </xdr:to>
        <xdr:sp macro="" textlink="">
          <xdr:nvSpPr>
            <xdr:cNvPr id="567298" name="Check Box 2" hidden="1">
              <a:extLst>
                <a:ext uri="{63B3BB69-23CF-44E3-9099-C40C66FF867C}">
                  <a14:compatExt spid="_x0000_s567298"/>
                </a:ext>
                <a:ext uri="{FF2B5EF4-FFF2-40B4-BE49-F238E27FC236}">
                  <a16:creationId xmlns:a16="http://schemas.microsoft.com/office/drawing/2014/main" id="{00000000-0008-0000-1300-000002A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24</xdr:row>
          <xdr:rowOff>127000</xdr:rowOff>
        </xdr:from>
        <xdr:to>
          <xdr:col>6</xdr:col>
          <xdr:colOff>190500</xdr:colOff>
          <xdr:row>26</xdr:row>
          <xdr:rowOff>50800</xdr:rowOff>
        </xdr:to>
        <xdr:sp macro="" textlink="">
          <xdr:nvSpPr>
            <xdr:cNvPr id="567299" name="Check Box 3" hidden="1">
              <a:extLst>
                <a:ext uri="{63B3BB69-23CF-44E3-9099-C40C66FF867C}">
                  <a14:compatExt spid="_x0000_s567299"/>
                </a:ext>
                <a:ext uri="{FF2B5EF4-FFF2-40B4-BE49-F238E27FC236}">
                  <a16:creationId xmlns:a16="http://schemas.microsoft.com/office/drawing/2014/main" id="{00000000-0008-0000-1300-000003A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25</xdr:row>
          <xdr:rowOff>114300</xdr:rowOff>
        </xdr:from>
        <xdr:to>
          <xdr:col>3</xdr:col>
          <xdr:colOff>247650</xdr:colOff>
          <xdr:row>27</xdr:row>
          <xdr:rowOff>38100</xdr:rowOff>
        </xdr:to>
        <xdr:sp macro="" textlink="">
          <xdr:nvSpPr>
            <xdr:cNvPr id="567300" name="Check Box 4" hidden="1">
              <a:extLst>
                <a:ext uri="{63B3BB69-23CF-44E3-9099-C40C66FF867C}">
                  <a14:compatExt spid="_x0000_s567300"/>
                </a:ext>
                <a:ext uri="{FF2B5EF4-FFF2-40B4-BE49-F238E27FC236}">
                  <a16:creationId xmlns:a16="http://schemas.microsoft.com/office/drawing/2014/main" id="{00000000-0008-0000-1300-000004A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24</xdr:row>
          <xdr:rowOff>114300</xdr:rowOff>
        </xdr:from>
        <xdr:to>
          <xdr:col>7</xdr:col>
          <xdr:colOff>190500</xdr:colOff>
          <xdr:row>26</xdr:row>
          <xdr:rowOff>50800</xdr:rowOff>
        </xdr:to>
        <xdr:sp macro="" textlink="">
          <xdr:nvSpPr>
            <xdr:cNvPr id="567301" name="Check Box 5" hidden="1">
              <a:extLst>
                <a:ext uri="{63B3BB69-23CF-44E3-9099-C40C66FF867C}">
                  <a14:compatExt spid="_x0000_s567301"/>
                </a:ext>
                <a:ext uri="{FF2B5EF4-FFF2-40B4-BE49-F238E27FC236}">
                  <a16:creationId xmlns:a16="http://schemas.microsoft.com/office/drawing/2014/main" id="{00000000-0008-0000-1300-000005A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oneCellAnchor>
    <xdr:from>
      <xdr:col>1</xdr:col>
      <xdr:colOff>6350</xdr:colOff>
      <xdr:row>5</xdr:row>
      <xdr:rowOff>127000</xdr:rowOff>
    </xdr:from>
    <xdr:ext cx="7889875" cy="1917701"/>
    <xdr:sp macro="" textlink="">
      <xdr:nvSpPr>
        <xdr:cNvPr id="3" name="TextBox 2">
          <a:extLst>
            <a:ext uri="{FF2B5EF4-FFF2-40B4-BE49-F238E27FC236}">
              <a16:creationId xmlns:a16="http://schemas.microsoft.com/office/drawing/2014/main" id="{00000000-0008-0000-1E00-000003000000}"/>
            </a:ext>
          </a:extLst>
        </xdr:cNvPr>
        <xdr:cNvSpPr txBox="1"/>
      </xdr:nvSpPr>
      <xdr:spPr>
        <a:xfrm>
          <a:off x="615950" y="1755775"/>
          <a:ext cx="7889875" cy="19177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just">
            <a:lnSpc>
              <a:spcPts val="1500"/>
            </a:lnSpc>
            <a:spcBef>
              <a:spcPts val="0"/>
            </a:spcBef>
            <a:spcAft>
              <a:spcPts val="0"/>
            </a:spcAft>
            <a:tabLst>
              <a:tab pos="457200" algn="l"/>
              <a:tab pos="914400" algn="l"/>
            </a:tabLst>
          </a:pPr>
          <a:r>
            <a:rPr lang="en-US" sz="1100">
              <a:effectLst/>
              <a:latin typeface="Lato" panose="020F0502020204030203" pitchFamily="34" charset="0"/>
              <a:ea typeface="Lato" panose="020F0502020204030203" pitchFamily="34" charset="0"/>
              <a:cs typeface="Lato" panose="020F0502020204030203" pitchFamily="34" charset="0"/>
            </a:rPr>
            <a:t>Based upon this examination, to the best of my knowledge and belief, these documents conform to all local, state and federal laws designated as the development standard for the project including, but not limited to, the Fair Housing Laws as they pertain to handicapped accessibility and adaptability, all local health, safety and building codes and those requirements as set forth in Housing New Mexico's</a:t>
          </a:r>
          <a:r>
            <a:rPr lang="en-US" sz="1100" baseline="0">
              <a:effectLst/>
              <a:latin typeface="Lato" panose="020F0502020204030203" pitchFamily="34" charset="0"/>
              <a:ea typeface="Lato" panose="020F0502020204030203" pitchFamily="34" charset="0"/>
              <a:cs typeface="Lato" panose="020F0502020204030203" pitchFamily="34" charset="0"/>
            </a:rPr>
            <a:t> </a:t>
          </a:r>
          <a:r>
            <a:rPr lang="en-US" sz="1100">
              <a:effectLst/>
              <a:latin typeface="Lato" panose="020F0502020204030203" pitchFamily="34" charset="0"/>
              <a:ea typeface="Lato" panose="020F0502020204030203" pitchFamily="34" charset="0"/>
              <a:cs typeface="Lato" panose="020F0502020204030203" pitchFamily="34" charset="0"/>
            </a:rPr>
            <a:t>Low-Income Housing Tax Credit Qualified Allocation Plan (if applicable) and in Housing New Mexico's Mandatory Design Standards for Multifamily Housing.</a:t>
          </a:r>
          <a:endParaRPr lang="en-US" sz="1000">
            <a:effectLst/>
            <a:latin typeface="Lato" panose="020F0502020204030203" pitchFamily="34" charset="0"/>
            <a:ea typeface="Lato" panose="020F0502020204030203" pitchFamily="34" charset="0"/>
            <a:cs typeface="Lato" panose="020F0502020204030203" pitchFamily="34" charset="0"/>
          </a:endParaRPr>
        </a:p>
        <a:p>
          <a:pPr marL="0" marR="0">
            <a:lnSpc>
              <a:spcPts val="1500"/>
            </a:lnSpc>
            <a:spcBef>
              <a:spcPts val="0"/>
            </a:spcBef>
            <a:spcAft>
              <a:spcPts val="0"/>
            </a:spcAft>
            <a:tabLst>
              <a:tab pos="457200" algn="l"/>
              <a:tab pos="914400" algn="l"/>
            </a:tabLst>
          </a:pPr>
          <a:r>
            <a:rPr lang="en-US" sz="1100">
              <a:effectLst/>
              <a:latin typeface="Lato" panose="020F0502020204030203" pitchFamily="34" charset="0"/>
              <a:ea typeface="Lato" panose="020F0502020204030203" pitchFamily="34" charset="0"/>
              <a:cs typeface="Lato" panose="020F0502020204030203" pitchFamily="34" charset="0"/>
            </a:rPr>
            <a:t> </a:t>
          </a:r>
          <a:endParaRPr lang="en-US" sz="1000">
            <a:effectLst/>
            <a:latin typeface="Lato" panose="020F0502020204030203" pitchFamily="34" charset="0"/>
            <a:ea typeface="Lato" panose="020F0502020204030203" pitchFamily="34" charset="0"/>
            <a:cs typeface="Lato" panose="020F0502020204030203" pitchFamily="34" charset="0"/>
          </a:endParaRPr>
        </a:p>
        <a:p>
          <a:pPr marL="0" marR="0" algn="just">
            <a:lnSpc>
              <a:spcPts val="1500"/>
            </a:lnSpc>
            <a:spcBef>
              <a:spcPts val="0"/>
            </a:spcBef>
            <a:spcAft>
              <a:spcPts val="0"/>
            </a:spcAft>
            <a:tabLst>
              <a:tab pos="457200" algn="l"/>
              <a:tab pos="914400" algn="l"/>
            </a:tabLst>
          </a:pPr>
          <a:r>
            <a:rPr lang="en-US" sz="1100">
              <a:effectLst/>
              <a:latin typeface="Lato" panose="020F0502020204030203" pitchFamily="34" charset="0"/>
              <a:ea typeface="Lato" panose="020F0502020204030203" pitchFamily="34" charset="0"/>
              <a:cs typeface="Lato" panose="020F0502020204030203" pitchFamily="34" charset="0"/>
            </a:rPr>
            <a:t>Based upon examination of the drawings and specifications, all items in the initial Universal Rental Development Application committed to and overall design elements are incorporated. </a:t>
          </a:r>
          <a:endParaRPr lang="en-US" sz="1000">
            <a:effectLst/>
            <a:latin typeface="Lato" panose="020F0502020204030203" pitchFamily="34" charset="0"/>
            <a:ea typeface="Lato" panose="020F0502020204030203" pitchFamily="34" charset="0"/>
            <a:cs typeface="Lato" panose="020F0502020204030203" pitchFamily="34" charset="0"/>
          </a:endParaRPr>
        </a:p>
        <a:p>
          <a:pPr marL="0" marR="0">
            <a:lnSpc>
              <a:spcPct val="115000"/>
            </a:lnSpc>
            <a:spcBef>
              <a:spcPts val="0"/>
            </a:spcBef>
            <a:spcAft>
              <a:spcPts val="10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xdr:col>
      <xdr:colOff>9525</xdr:colOff>
      <xdr:row>5</xdr:row>
      <xdr:rowOff>123825</xdr:rowOff>
    </xdr:from>
    <xdr:ext cx="8331200" cy="2647950"/>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647700" y="1752600"/>
          <a:ext cx="8331200" cy="2647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just">
            <a:lnSpc>
              <a:spcPct val="115000"/>
            </a:lnSpc>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To the best of our knowledge, all data contained in this report is correct to the extent that the local, State of New Mexico and federal recording agencies and demographic suppliers accurately record and publish this data. All projections were based on current professionally accepted methodology, and that we have primarily followed Housing New Mexico’s Market Study Guidelines (which align with the NCHMA guidelines). </a:t>
          </a:r>
        </a:p>
        <a:p>
          <a:pPr marL="0" marR="0" algn="just">
            <a:lnSpc>
              <a:spcPct val="115000"/>
            </a:lnSpc>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 </a:t>
          </a:r>
        </a:p>
        <a:p>
          <a:pPr marL="0" marR="0" algn="just">
            <a:lnSpc>
              <a:spcPct val="115000"/>
            </a:lnSpc>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The market analyst has no financial interest in the proposed project or in any other matters involving the Developer or Applicant, or their principals. The relationship of the market analyst is limited to that of an independent market analyst. The fee assessed for the study was not contingent on the proposed development or application being approved, awarded, or funded by Housing New Mexico. </a:t>
          </a:r>
        </a:p>
        <a:p>
          <a:pPr marL="0" marR="0" algn="just">
            <a:lnSpc>
              <a:spcPct val="115000"/>
            </a:lnSpc>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 </a:t>
          </a:r>
        </a:p>
        <a:p>
          <a:pPr marL="0" marR="0" algn="just">
            <a:lnSpc>
              <a:spcPct val="115000"/>
            </a:lnSpc>
            <a:spcBef>
              <a:spcPts val="0"/>
            </a:spcBef>
            <a:spcAft>
              <a:spcPts val="0"/>
            </a:spcAft>
          </a:pPr>
          <a:r>
            <a:rPr lang="en-US" sz="1100">
              <a:effectLst/>
              <a:latin typeface="Lato" panose="020F0502020204030203" pitchFamily="34" charset="0"/>
              <a:ea typeface="Lato" panose="020F0502020204030203" pitchFamily="34" charset="0"/>
              <a:cs typeface="Lato" panose="020F0502020204030203" pitchFamily="34" charset="0"/>
            </a:rPr>
            <a:t>The market analyst made a physical inspection of the market area, reviewed all relevant data, conducted personal interviews with local apartment managers, government officials, local real estate professionals, and service providers, and independently established the conclusions for this report. </a:t>
          </a:r>
        </a:p>
        <a:p>
          <a:pPr marL="0" marR="0">
            <a:lnSpc>
              <a:spcPct val="115000"/>
            </a:lnSpc>
            <a:spcBef>
              <a:spcPts val="0"/>
            </a:spcBef>
            <a:spcAft>
              <a:spcPts val="10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xdr:col>
      <xdr:colOff>9525</xdr:colOff>
      <xdr:row>7</xdr:row>
      <xdr:rowOff>123824</xdr:rowOff>
    </xdr:from>
    <xdr:ext cx="8331200" cy="4007645"/>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652463" y="2409824"/>
          <a:ext cx="8331200" cy="400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15000"/>
            </a:lnSpc>
            <a:spcBef>
              <a:spcPts val="0"/>
            </a:spcBef>
            <a:spcAft>
              <a:spcPts val="1000"/>
            </a:spcAft>
          </a:pPr>
          <a:r>
            <a:rPr lang="en-US" sz="1200">
              <a:solidFill>
                <a:sysClr val="windowText" lastClr="000000"/>
              </a:solidFill>
              <a:effectLst/>
              <a:latin typeface="Lato" panose="020F0502020204030203" pitchFamily="34" charset="0"/>
              <a:ea typeface="Lato" panose="020F0502020204030203" pitchFamily="34" charset="0"/>
              <a:cs typeface="Lato" panose="020F0502020204030203" pitchFamily="34" charset="0"/>
            </a:rPr>
            <a:t>For those rehabiliation and adaptive reuse projects with only Housing New Mexico loan financing, please provide a Captial Needs Assessment</a:t>
          </a:r>
          <a:r>
            <a:rPr lang="en-US" sz="1200" baseline="0">
              <a:solidFill>
                <a:sysClr val="windowText" lastClr="000000"/>
              </a:solidFill>
              <a:effectLst/>
              <a:latin typeface="Lato" panose="020F0502020204030203" pitchFamily="34" charset="0"/>
              <a:ea typeface="Lato" panose="020F0502020204030203" pitchFamily="34" charset="0"/>
              <a:cs typeface="Lato" panose="020F0502020204030203" pitchFamily="34" charset="0"/>
            </a:rPr>
            <a:t> (CNA) if available upon application. Otherwise,</a:t>
          </a:r>
          <a:r>
            <a:rPr lang="en-US" sz="1200">
              <a:solidFill>
                <a:sysClr val="windowText" lastClr="000000"/>
              </a:solidFill>
              <a:effectLst/>
              <a:latin typeface="Lato" panose="020F0502020204030203" pitchFamily="34" charset="0"/>
              <a:ea typeface="Lato" panose="020F0502020204030203" pitchFamily="34" charset="0"/>
              <a:cs typeface="Lato" panose="020F0502020204030203" pitchFamily="34" charset="0"/>
            </a:rPr>
            <a:t> the CNA must be provided before closing.  </a:t>
          </a:r>
        </a:p>
        <a:p>
          <a:pPr marL="0" marR="0">
            <a:lnSpc>
              <a:spcPct val="115000"/>
            </a:lnSpc>
            <a:spcBef>
              <a:spcPts val="0"/>
            </a:spcBef>
            <a:spcAft>
              <a:spcPts val="1000"/>
            </a:spcAft>
          </a:pPr>
          <a:r>
            <a:rPr lang="en-US" sz="1200">
              <a:effectLst/>
              <a:latin typeface="Lato" panose="020F0502020204030203" pitchFamily="34" charset="0"/>
              <a:ea typeface="Lato" panose="020F0502020204030203" pitchFamily="34" charset="0"/>
              <a:cs typeface="Lato" panose="020F0502020204030203" pitchFamily="34" charset="0"/>
            </a:rPr>
            <a:t>Professionals performing the CNA must meet the minimum qualification/certification requirements set forth by Housing New Mexico.</a:t>
          </a:r>
        </a:p>
        <a:p>
          <a:pPr marL="0" marR="0">
            <a:lnSpc>
              <a:spcPct val="115000"/>
            </a:lnSpc>
            <a:spcBef>
              <a:spcPts val="0"/>
            </a:spcBef>
            <a:spcAft>
              <a:spcPts val="1000"/>
            </a:spcAft>
          </a:pPr>
          <a:r>
            <a:rPr lang="en-US" sz="1200">
              <a:effectLst/>
              <a:latin typeface="Lato" panose="020F0502020204030203" pitchFamily="34" charset="0"/>
              <a:ea typeface="Lato" panose="020F0502020204030203" pitchFamily="34" charset="0"/>
              <a:cs typeface="Lato" panose="020F0502020204030203" pitchFamily="34" charset="0"/>
            </a:rPr>
            <a:t>I hereby certify that:</a:t>
          </a:r>
        </a:p>
        <a:p>
          <a:pPr marL="342900" marR="0" lvl="0" indent="-342900">
            <a:lnSpc>
              <a:spcPct val="115000"/>
            </a:lnSpc>
            <a:spcBef>
              <a:spcPts val="0"/>
            </a:spcBef>
            <a:spcAft>
              <a:spcPts val="0"/>
            </a:spcAft>
            <a:buFont typeface="Symbol" panose="05050102010706020507" pitchFamily="18" charset="2"/>
            <a:buChar char=""/>
          </a:pPr>
          <a:r>
            <a:rPr lang="en-US" sz="1200">
              <a:effectLst/>
              <a:latin typeface="Lato" panose="020F0502020204030203" pitchFamily="34" charset="0"/>
              <a:ea typeface="Lato" panose="020F0502020204030203" pitchFamily="34" charset="0"/>
              <a:cs typeface="Lato" panose="020F0502020204030203" pitchFamily="34" charset="0"/>
            </a:rPr>
            <a:t>I can substantiate a minimum of three (3) years of experience providing Capital Needs Assessment reports in accordance with the Design Standards.  </a:t>
          </a:r>
        </a:p>
        <a:p>
          <a:pPr marL="342900" marR="0" lvl="0" indent="-342900">
            <a:lnSpc>
              <a:spcPct val="115000"/>
            </a:lnSpc>
            <a:spcBef>
              <a:spcPts val="0"/>
            </a:spcBef>
            <a:spcAft>
              <a:spcPts val="0"/>
            </a:spcAft>
            <a:buFont typeface="Symbol" panose="05050102010706020507" pitchFamily="18" charset="2"/>
            <a:buChar char=""/>
          </a:pPr>
          <a:r>
            <a:rPr lang="en-US" sz="1200">
              <a:effectLst/>
              <a:latin typeface="Lato" panose="020F0502020204030203" pitchFamily="34" charset="0"/>
              <a:ea typeface="Lato" panose="020F0502020204030203" pitchFamily="34" charset="0"/>
              <a:cs typeface="Lato" panose="020F0502020204030203" pitchFamily="34" charset="0"/>
            </a:rPr>
            <a:t>I have no financial interest in the Project listed above, or an identity of interest in the Developer or Co-Developer or personal interest with respect to the parties involved.</a:t>
          </a:r>
        </a:p>
        <a:p>
          <a:pPr marL="342900" marR="0" lvl="0" indent="-342900">
            <a:lnSpc>
              <a:spcPct val="115000"/>
            </a:lnSpc>
            <a:spcBef>
              <a:spcPts val="0"/>
            </a:spcBef>
            <a:spcAft>
              <a:spcPts val="1000"/>
            </a:spcAft>
            <a:buFont typeface="Symbol" panose="05050102010706020507" pitchFamily="18" charset="2"/>
            <a:buChar char=""/>
          </a:pPr>
          <a:r>
            <a:rPr lang="en-US" sz="1200">
              <a:effectLst/>
              <a:latin typeface="Lato" panose="020F0502020204030203" pitchFamily="34" charset="0"/>
              <a:ea typeface="Lato" panose="020F0502020204030203" pitchFamily="34" charset="0"/>
              <a:cs typeface="Lato" panose="020F0502020204030203" pitchFamily="34" charset="0"/>
            </a:rPr>
            <a:t>I am an independent, third-party professional not involved in the design or preparation of drawings and specifications for the Project. </a:t>
          </a:r>
        </a:p>
        <a:p>
          <a:pPr marL="0" marR="0">
            <a:lnSpc>
              <a:spcPct val="115000"/>
            </a:lnSpc>
            <a:spcBef>
              <a:spcPts val="0"/>
            </a:spcBef>
            <a:spcAft>
              <a:spcPts val="1000"/>
            </a:spcAft>
          </a:pPr>
          <a:r>
            <a:rPr lang="en-US" sz="1200">
              <a:effectLst/>
              <a:latin typeface="Lato" panose="020F0502020204030203" pitchFamily="34" charset="0"/>
              <a:ea typeface="Lato" panose="020F0502020204030203" pitchFamily="34" charset="0"/>
              <a:cs typeface="Lato" panose="020F0502020204030203" pitchFamily="34" charset="0"/>
            </a:rPr>
            <a:t>The information presented in this report is accurate and the report can be relied upon by Housing</a:t>
          </a:r>
          <a:r>
            <a:rPr lang="en-US" sz="1200" baseline="0">
              <a:effectLst/>
              <a:latin typeface="Lato" panose="020F0502020204030203" pitchFamily="34" charset="0"/>
              <a:ea typeface="Lato" panose="020F0502020204030203" pitchFamily="34" charset="0"/>
              <a:cs typeface="Lato" panose="020F0502020204030203" pitchFamily="34" charset="0"/>
            </a:rPr>
            <a:t> New Mexico</a:t>
          </a:r>
          <a:r>
            <a:rPr lang="en-US" sz="1200">
              <a:effectLst/>
              <a:latin typeface="Lato" panose="020F0502020204030203" pitchFamily="34" charset="0"/>
              <a:ea typeface="Lato" panose="020F0502020204030203" pitchFamily="34" charset="0"/>
              <a:cs typeface="Lato" panose="020F0502020204030203" pitchFamily="34" charset="0"/>
            </a:rPr>
            <a:t>.</a:t>
          </a:r>
        </a:p>
        <a:p>
          <a:pPr marL="0" marR="0">
            <a:lnSpc>
              <a:spcPct val="115000"/>
            </a:lnSpc>
            <a:spcBef>
              <a:spcPts val="0"/>
            </a:spcBef>
            <a:spcAft>
              <a:spcPts val="10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xdr:col>
      <xdr:colOff>27214</xdr:colOff>
      <xdr:row>2</xdr:row>
      <xdr:rowOff>52613</xdr:rowOff>
    </xdr:from>
    <xdr:to>
      <xdr:col>8</xdr:col>
      <xdr:colOff>54429</xdr:colOff>
      <xdr:row>51</xdr:row>
      <xdr:rowOff>81643</xdr:rowOff>
    </xdr:to>
    <xdr:sp macro="" textlink="">
      <xdr:nvSpPr>
        <xdr:cNvPr id="2" name="TextBox 1">
          <a:extLst>
            <a:ext uri="{FF2B5EF4-FFF2-40B4-BE49-F238E27FC236}">
              <a16:creationId xmlns:a16="http://schemas.microsoft.com/office/drawing/2014/main" id="{00000000-0008-0000-3A00-000002000000}"/>
            </a:ext>
          </a:extLst>
        </xdr:cNvPr>
        <xdr:cNvSpPr txBox="1"/>
      </xdr:nvSpPr>
      <xdr:spPr>
        <a:xfrm>
          <a:off x="217714" y="692149"/>
          <a:ext cx="5361215" cy="822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200" b="0" i="0" u="none" strike="noStrike" baseline="0">
              <a:solidFill>
                <a:srgbClr val="000000"/>
              </a:solidFill>
              <a:latin typeface="+mn-lt"/>
              <a:cs typeface="Calibri"/>
            </a:rPr>
            <a:t>	Indicate OK or Adjusted (A) or Exception (E)</a:t>
          </a:r>
        </a:p>
        <a:p>
          <a:pPr algn="l" rtl="0">
            <a:defRPr sz="1000"/>
          </a:pPr>
          <a:r>
            <a:rPr lang="en-US" sz="1200" b="0" i="0" u="none" strike="noStrike" baseline="0">
              <a:solidFill>
                <a:srgbClr val="000000"/>
              </a:solidFill>
              <a:latin typeface="+mn-lt"/>
              <a:cs typeface="Calibri"/>
            </a:rPr>
            <a:t>	Note adjustments on UW Notes Spreadsheet</a:t>
          </a:r>
        </a:p>
        <a:p>
          <a:pPr algn="l" rtl="0">
            <a:defRPr sz="1000"/>
          </a:pPr>
          <a:endParaRPr lang="en-US" sz="1200" b="0" i="0" u="none" strike="noStrike" baseline="0">
            <a:solidFill>
              <a:srgbClr val="000000"/>
            </a:solidFill>
            <a:latin typeface="+mn-lt"/>
            <a:cs typeface="Calibri"/>
          </a:endParaRPr>
        </a:p>
        <a:p>
          <a:pPr algn="l" rtl="0">
            <a:defRPr sz="1000"/>
          </a:pPr>
          <a:r>
            <a:rPr lang="en-US" sz="1200" b="0" i="0" u="none" strike="noStrike" baseline="0">
              <a:solidFill>
                <a:srgbClr val="000000"/>
              </a:solidFill>
              <a:latin typeface="+mn-lt"/>
              <a:cs typeface="Calibri"/>
            </a:rPr>
            <a:t>______ Credit price between .88 to .95 as stated in LOI</a:t>
          </a:r>
        </a:p>
        <a:p>
          <a:pPr rtl="0"/>
          <a:r>
            <a:rPr lang="en-US" sz="1200" b="0" i="0" baseline="0">
              <a:solidFill>
                <a:schemeClr val="dk1"/>
              </a:solidFill>
              <a:effectLst/>
              <a:latin typeface="+mn-lt"/>
              <a:ea typeface="+mn-ea"/>
              <a:cs typeface="+mn-cs"/>
            </a:rPr>
            <a:t>_______1st Mort perm must -pay debt: underwritten using interest rate contained in LOI plus a 50 bps contingency factor, not to exceed 6.5% all-in rate.  if no LOI, use a 6.5% rate.  Max of 30 yr amortization for bank loans.  USDA RD, HUD MAP Lenders or MFA 542(c) Risk Share loans - use a max of 40 yr amortization for new constr and 35 years for rehab unless otherwise stated in LOI. </a:t>
          </a:r>
        </a:p>
        <a:p>
          <a:pPr rtl="0"/>
          <a:endParaRPr lang="en-US" sz="1200">
            <a:effectLst/>
            <a:latin typeface="+mn-lt"/>
          </a:endParaRPr>
        </a:p>
        <a:p>
          <a:pPr rtl="0"/>
          <a:r>
            <a:rPr lang="en-US" sz="1200" b="0" i="0" baseline="0">
              <a:solidFill>
                <a:schemeClr val="dk1"/>
              </a:solidFill>
              <a:effectLst/>
              <a:latin typeface="+mn-lt"/>
              <a:ea typeface="+mn-ea"/>
              <a:cs typeface="+mn-cs"/>
            </a:rPr>
            <a:t>______ Subordinate perm must-pay debt: MFA HTF loans underwritten using a 3% interest rate and 30 yr. amortization.  MFA HOME loans underwritten per HOME/LIHTC term sheet, but not to exceed 0% interest and 80 year amortization due in 40 years.  Both of these sources may be used during construction or up to two add'l years.  HOME funds provided by City of ABQ or Las Cruces will be underwritten to terms provided by those jurisdictions.  </a:t>
          </a:r>
        </a:p>
        <a:p>
          <a:pPr algn="l" rtl="0">
            <a:defRPr sz="1000"/>
          </a:pPr>
          <a:r>
            <a:rPr lang="en-US" sz="1200" b="0" i="0" u="none" strike="noStrike" baseline="0">
              <a:solidFill>
                <a:srgbClr val="000000"/>
              </a:solidFill>
              <a:latin typeface="+mn-lt"/>
              <a:cs typeface="Calibri"/>
            </a:rPr>
            <a:t>______ DCR Between 1.20 to 1.40</a:t>
          </a:r>
        </a:p>
        <a:p>
          <a:pPr algn="l" rtl="0">
            <a:defRPr sz="1000"/>
          </a:pPr>
          <a:r>
            <a:rPr lang="en-US" sz="1200" b="0" i="0" u="none" strike="noStrike" baseline="0">
              <a:solidFill>
                <a:srgbClr val="000000"/>
              </a:solidFill>
              <a:latin typeface="+mn-lt"/>
              <a:cs typeface="Calibri"/>
            </a:rPr>
            <a:t>______ Operating expenses between $3,300 to $4,800</a:t>
          </a:r>
        </a:p>
        <a:p>
          <a:pPr algn="l" rtl="0">
            <a:defRPr sz="1000"/>
          </a:pPr>
          <a:r>
            <a:rPr lang="en-US" sz="1200" b="0" i="0" u="none" strike="noStrike" baseline="0">
              <a:solidFill>
                <a:srgbClr val="000000"/>
              </a:solidFill>
              <a:latin typeface="+mn-lt"/>
              <a:cs typeface="Calibri"/>
            </a:rPr>
            <a:t>______ Operating Reserve minimum 6 months debt and expenses</a:t>
          </a:r>
        </a:p>
        <a:p>
          <a:pPr algn="l" rtl="0">
            <a:defRPr sz="1000"/>
          </a:pPr>
          <a:r>
            <a:rPr lang="en-US" sz="1200" b="0" i="0" u="none" strike="noStrike" baseline="0">
              <a:solidFill>
                <a:srgbClr val="000000"/>
              </a:solidFill>
              <a:latin typeface="+mn-lt"/>
              <a:cs typeface="Calibri"/>
            </a:rPr>
            <a:t>______ Inflation factors at 2% for income and 3% for expenses</a:t>
          </a:r>
        </a:p>
        <a:p>
          <a:pPr algn="l" rtl="0">
            <a:defRPr sz="1000"/>
          </a:pPr>
          <a:r>
            <a:rPr lang="en-US" sz="1200" b="0" i="0" u="none" strike="noStrike" baseline="0">
              <a:solidFill>
                <a:srgbClr val="000000"/>
              </a:solidFill>
              <a:latin typeface="+mn-lt"/>
              <a:cs typeface="Calibri"/>
            </a:rPr>
            <a:t>______ Contingency equals 5% for new construction and 10% for rehabilitation</a:t>
          </a:r>
        </a:p>
        <a:p>
          <a:pPr algn="l" rtl="0">
            <a:defRPr sz="1000"/>
          </a:pPr>
          <a:r>
            <a:rPr lang="en-US" sz="1200" b="0" i="0" u="none" strike="noStrike" baseline="0">
              <a:solidFill>
                <a:srgbClr val="000000"/>
              </a:solidFill>
              <a:latin typeface="+mn-lt"/>
              <a:cs typeface="Calibri"/>
            </a:rPr>
            <a:t>______ Unit mix is proportional</a:t>
          </a:r>
        </a:p>
        <a:p>
          <a:pPr algn="l" rtl="0">
            <a:defRPr sz="1000"/>
          </a:pPr>
          <a:endParaRPr lang="en-US" sz="1200" b="0" i="0" u="none" strike="noStrike" baseline="0">
            <a:solidFill>
              <a:srgbClr val="000000"/>
            </a:solidFill>
            <a:latin typeface="+mn-lt"/>
            <a:cs typeface="Calibri"/>
          </a:endParaRPr>
        </a:p>
        <a:p>
          <a:pPr algn="l" rtl="0">
            <a:defRPr sz="1000"/>
          </a:pPr>
          <a:r>
            <a:rPr lang="en-US" sz="1200" b="0" i="0" u="none" strike="noStrike" baseline="0">
              <a:solidFill>
                <a:srgbClr val="000000"/>
              </a:solidFill>
              <a:latin typeface="+mn-lt"/>
              <a:cs typeface="Calibri"/>
            </a:rPr>
            <a:t>Check/confirm the following:</a:t>
          </a:r>
        </a:p>
        <a:p>
          <a:pPr algn="l" rtl="0">
            <a:defRPr sz="1000"/>
          </a:pPr>
          <a:r>
            <a:rPr lang="en-US" sz="1200" b="0" i="0" u="none" strike="noStrike" baseline="0">
              <a:solidFill>
                <a:srgbClr val="000000"/>
              </a:solidFill>
              <a:latin typeface="+mn-lt"/>
              <a:cs typeface="Calibri"/>
            </a:rPr>
            <a:t>1. Developer fee doesn't exceed max per QAP (max per unit, max 14% &amp; max $1.5 million if 100 units or fewer/$1.8 million for over 100 units) nor max allowable per cash flow tab; </a:t>
          </a:r>
        </a:p>
        <a:p>
          <a:pPr algn="l" rtl="0">
            <a:defRPr sz="1000"/>
          </a:pPr>
          <a:r>
            <a:rPr lang="en-US" sz="1200" b="0" i="0" u="none" strike="noStrike" baseline="0">
              <a:solidFill>
                <a:srgbClr val="000000"/>
              </a:solidFill>
              <a:latin typeface="+mn-lt"/>
              <a:cs typeface="Calibri"/>
            </a:rPr>
            <a:t>2. Builder Profit , GR and Overhead-  cannot exceed 6%/6%/2%;</a:t>
          </a:r>
        </a:p>
        <a:p>
          <a:pPr algn="l" rtl="0">
            <a:defRPr sz="1000"/>
          </a:pPr>
          <a:r>
            <a:rPr lang="en-US" sz="1200" b="0" i="0" u="none" strike="noStrike" baseline="0">
              <a:solidFill>
                <a:srgbClr val="000000"/>
              </a:solidFill>
              <a:latin typeface="+mn-lt"/>
              <a:cs typeface="Calibri"/>
            </a:rPr>
            <a:t>3. Developer fee split for acq/rehab;</a:t>
          </a:r>
        </a:p>
        <a:p>
          <a:pPr algn="l" rtl="0">
            <a:defRPr sz="1000"/>
          </a:pPr>
          <a:r>
            <a:rPr lang="en-US" sz="1200" b="0" i="0" u="none" strike="noStrike" baseline="0">
              <a:solidFill>
                <a:srgbClr val="000000"/>
              </a:solidFill>
              <a:latin typeface="+mn-lt"/>
              <a:cs typeface="Calibri"/>
            </a:rPr>
            <a:t>4. Mgmt fee cannot exceed 6% unless set by USDA;</a:t>
          </a:r>
        </a:p>
        <a:p>
          <a:pPr algn="l" rtl="0">
            <a:defRPr sz="1000"/>
          </a:pPr>
          <a:r>
            <a:rPr lang="en-US" sz="1200" b="0" i="0" u="none" strike="noStrike" baseline="0">
              <a:solidFill>
                <a:srgbClr val="000000"/>
              </a:solidFill>
              <a:latin typeface="+mn-lt"/>
              <a:cs typeface="Calibri"/>
            </a:rPr>
            <a:t>5. Basis boost applies to new construction and rehab projects (not acquisiton costs); do not automatically add in 130% boost- confirm the boost needed;</a:t>
          </a:r>
        </a:p>
        <a:p>
          <a:pPr algn="l" rtl="0">
            <a:defRPr sz="1000"/>
          </a:pPr>
          <a:r>
            <a:rPr lang="en-US" sz="1200" b="0" i="0" u="none" strike="noStrike" baseline="0">
              <a:solidFill>
                <a:srgbClr val="000000"/>
              </a:solidFill>
              <a:latin typeface="+mn-lt"/>
              <a:cs typeface="Calibri"/>
            </a:rPr>
            <a:t>6. Rents and utilities cannot exceed LIHTC maximums unless there's a HAP contract; </a:t>
          </a:r>
        </a:p>
        <a:p>
          <a:pPr algn="l" rtl="0">
            <a:defRPr sz="1000"/>
          </a:pPr>
          <a:r>
            <a:rPr lang="en-US" sz="1200" b="0" i="0" u="none" strike="noStrike" baseline="0">
              <a:solidFill>
                <a:srgbClr val="000000"/>
              </a:solidFill>
              <a:latin typeface="+mn-lt"/>
              <a:cs typeface="Calibri"/>
            </a:rPr>
            <a:t>7. Vacancy rate = 7%, or 5% if at least 90% project based federal rental assistance , unless market study indicates otherwise;</a:t>
          </a:r>
        </a:p>
        <a:p>
          <a:pPr algn="l" rtl="0">
            <a:defRPr sz="1000"/>
          </a:pPr>
          <a:r>
            <a:rPr lang="en-US" sz="1200" b="0" i="0" u="none" strike="noStrike" baseline="0">
              <a:solidFill>
                <a:srgbClr val="000000"/>
              </a:solidFill>
              <a:latin typeface="+mn-lt"/>
              <a:cs typeface="Calibri"/>
            </a:rPr>
            <a:t>8. LIHTC monitoring fees must be included $50/ LI unit/year;</a:t>
          </a:r>
        </a:p>
        <a:p>
          <a:pPr algn="l" rtl="0">
            <a:defRPr sz="1000"/>
          </a:pPr>
          <a:r>
            <a:rPr lang="en-US" sz="1200" b="0" i="0" u="none" strike="noStrike" baseline="0">
              <a:solidFill>
                <a:srgbClr val="000000"/>
              </a:solidFill>
              <a:latin typeface="+mn-lt"/>
              <a:cs typeface="Calibri"/>
            </a:rPr>
            <a:t>9. Deferred developer fee cannot exceed 100% and must show repayment ability by year 15.</a:t>
          </a: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27214</xdr:colOff>
      <xdr:row>2</xdr:row>
      <xdr:rowOff>52613</xdr:rowOff>
    </xdr:from>
    <xdr:to>
      <xdr:col>8</xdr:col>
      <xdr:colOff>54429</xdr:colOff>
      <xdr:row>51</xdr:row>
      <xdr:rowOff>81643</xdr:rowOff>
    </xdr:to>
    <xdr:sp macro="" textlink="">
      <xdr:nvSpPr>
        <xdr:cNvPr id="2" name="TextBox 1">
          <a:extLst>
            <a:ext uri="{FF2B5EF4-FFF2-40B4-BE49-F238E27FC236}">
              <a16:creationId xmlns:a16="http://schemas.microsoft.com/office/drawing/2014/main" id="{00000000-0008-0000-3D00-000002000000}"/>
            </a:ext>
          </a:extLst>
        </xdr:cNvPr>
        <xdr:cNvSpPr txBox="1"/>
      </xdr:nvSpPr>
      <xdr:spPr>
        <a:xfrm>
          <a:off x="217714" y="690788"/>
          <a:ext cx="5361215" cy="816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200" b="0" i="0" u="none" strike="noStrike" baseline="0">
              <a:solidFill>
                <a:srgbClr val="000000"/>
              </a:solidFill>
              <a:latin typeface="+mn-lt"/>
              <a:cs typeface="Calibri"/>
            </a:rPr>
            <a:t>	Indicate OK or Adjusted (A) or Exception (E)</a:t>
          </a:r>
        </a:p>
        <a:p>
          <a:pPr algn="l" rtl="0">
            <a:defRPr sz="1000"/>
          </a:pPr>
          <a:r>
            <a:rPr lang="en-US" sz="1200" b="0" i="0" u="none" strike="noStrike" baseline="0">
              <a:solidFill>
                <a:srgbClr val="000000"/>
              </a:solidFill>
              <a:latin typeface="+mn-lt"/>
              <a:cs typeface="Calibri"/>
            </a:rPr>
            <a:t>	Note adjustments on UW Notes Spreadsheet</a:t>
          </a:r>
        </a:p>
        <a:p>
          <a:pPr algn="l" rtl="0">
            <a:defRPr sz="1000"/>
          </a:pPr>
          <a:endParaRPr lang="en-US" sz="1200" b="0" i="0" u="none" strike="noStrike" baseline="0">
            <a:solidFill>
              <a:srgbClr val="000000"/>
            </a:solidFill>
            <a:latin typeface="+mn-lt"/>
            <a:cs typeface="Calibri"/>
          </a:endParaRPr>
        </a:p>
        <a:p>
          <a:pPr algn="l" rtl="0">
            <a:defRPr sz="1000"/>
          </a:pPr>
          <a:r>
            <a:rPr lang="en-US" sz="1200" b="0" i="0" u="none" strike="noStrike" baseline="0">
              <a:solidFill>
                <a:srgbClr val="000000"/>
              </a:solidFill>
              <a:latin typeface="+mn-lt"/>
              <a:cs typeface="Calibri"/>
            </a:rPr>
            <a:t>______ Credit price between .88 to .95 as stated in LOI</a:t>
          </a:r>
        </a:p>
        <a:p>
          <a:pPr rtl="0"/>
          <a:r>
            <a:rPr lang="en-US" sz="1200" b="0" i="0" baseline="0">
              <a:solidFill>
                <a:schemeClr val="dk1"/>
              </a:solidFill>
              <a:effectLst/>
              <a:latin typeface="+mn-lt"/>
              <a:ea typeface="+mn-ea"/>
              <a:cs typeface="+mn-cs"/>
            </a:rPr>
            <a:t>_______1st Mort perm must -pay debt: underwritten using interest rate contained in LOI plus a 50 bps contingency factor, not to exceed 6.5% all-in rate.  if no LOI, use a 6.5% rate.  Max of 30 yr amortization for bank loans.  USDA RD, HUD MAP Lenders or MFA 542(c) Risk Share loans - use a max of 40 yr amortization for new constr and 35 years for rehab unless otherwise stated in LOI. </a:t>
          </a:r>
        </a:p>
        <a:p>
          <a:pPr rtl="0"/>
          <a:endParaRPr lang="en-US" sz="1200">
            <a:effectLst/>
            <a:latin typeface="+mn-lt"/>
          </a:endParaRPr>
        </a:p>
        <a:p>
          <a:pPr rtl="0"/>
          <a:r>
            <a:rPr lang="en-US" sz="1200" b="0" i="0" baseline="0">
              <a:solidFill>
                <a:schemeClr val="dk1"/>
              </a:solidFill>
              <a:effectLst/>
              <a:latin typeface="+mn-lt"/>
              <a:ea typeface="+mn-ea"/>
              <a:cs typeface="+mn-cs"/>
            </a:rPr>
            <a:t>______ Subordinate perm must-pay debt: MFA HTF loans underwritten using a 3% interest rate and 30 yr. amortization.  MFA HOME loans underwritten per HOME/LIHTC term sheet, but not to exceed 0% interest and 80 year amortization due in 40 years.  Both of these sources may be used during construction or up to two add'l years.  HOME funds provided by City of ABQ or Las Cruces will be underwritten to terms provided by those jurisdictions.  </a:t>
          </a:r>
        </a:p>
        <a:p>
          <a:pPr algn="l" rtl="0">
            <a:defRPr sz="1000"/>
          </a:pPr>
          <a:r>
            <a:rPr lang="en-US" sz="1200" b="0" i="0" u="none" strike="noStrike" baseline="0">
              <a:solidFill>
                <a:srgbClr val="000000"/>
              </a:solidFill>
              <a:latin typeface="+mn-lt"/>
              <a:cs typeface="Calibri"/>
            </a:rPr>
            <a:t>______ DCR Between 1.20 to 1.40</a:t>
          </a:r>
        </a:p>
        <a:p>
          <a:pPr algn="l" rtl="0">
            <a:defRPr sz="1000"/>
          </a:pPr>
          <a:r>
            <a:rPr lang="en-US" sz="1200" b="0" i="0" u="none" strike="noStrike" baseline="0">
              <a:solidFill>
                <a:srgbClr val="000000"/>
              </a:solidFill>
              <a:latin typeface="+mn-lt"/>
              <a:cs typeface="Calibri"/>
            </a:rPr>
            <a:t>______ Operating expenses between $3,300 to $4,800</a:t>
          </a:r>
        </a:p>
        <a:p>
          <a:pPr algn="l" rtl="0">
            <a:defRPr sz="1000"/>
          </a:pPr>
          <a:r>
            <a:rPr lang="en-US" sz="1200" b="0" i="0" u="none" strike="noStrike" baseline="0">
              <a:solidFill>
                <a:srgbClr val="000000"/>
              </a:solidFill>
              <a:latin typeface="+mn-lt"/>
              <a:cs typeface="Calibri"/>
            </a:rPr>
            <a:t>______ Operating Reserve minimum 6 months debt and expenses</a:t>
          </a:r>
        </a:p>
        <a:p>
          <a:pPr algn="l" rtl="0">
            <a:defRPr sz="1000"/>
          </a:pPr>
          <a:r>
            <a:rPr lang="en-US" sz="1200" b="0" i="0" u="none" strike="noStrike" baseline="0">
              <a:solidFill>
                <a:srgbClr val="000000"/>
              </a:solidFill>
              <a:latin typeface="+mn-lt"/>
              <a:cs typeface="Calibri"/>
            </a:rPr>
            <a:t>______ Inflation factors at 2% for income and 3% for expenses</a:t>
          </a:r>
        </a:p>
        <a:p>
          <a:pPr algn="l" rtl="0">
            <a:defRPr sz="1000"/>
          </a:pPr>
          <a:r>
            <a:rPr lang="en-US" sz="1200" b="0" i="0" u="none" strike="noStrike" baseline="0">
              <a:solidFill>
                <a:srgbClr val="000000"/>
              </a:solidFill>
              <a:latin typeface="+mn-lt"/>
              <a:cs typeface="Calibri"/>
            </a:rPr>
            <a:t>______ Contingency equals 5% for new construction and 10% for rehabilitation</a:t>
          </a:r>
        </a:p>
        <a:p>
          <a:pPr algn="l" rtl="0">
            <a:defRPr sz="1000"/>
          </a:pPr>
          <a:r>
            <a:rPr lang="en-US" sz="1200" b="0" i="0" u="none" strike="noStrike" baseline="0">
              <a:solidFill>
                <a:srgbClr val="000000"/>
              </a:solidFill>
              <a:latin typeface="+mn-lt"/>
              <a:cs typeface="Calibri"/>
            </a:rPr>
            <a:t>______ Unit mix is proportional</a:t>
          </a:r>
        </a:p>
        <a:p>
          <a:pPr algn="l" rtl="0">
            <a:defRPr sz="1000"/>
          </a:pPr>
          <a:endParaRPr lang="en-US" sz="1200" b="0" i="0" u="none" strike="noStrike" baseline="0">
            <a:solidFill>
              <a:srgbClr val="000000"/>
            </a:solidFill>
            <a:latin typeface="+mn-lt"/>
            <a:cs typeface="Calibri"/>
          </a:endParaRPr>
        </a:p>
        <a:p>
          <a:pPr algn="l" rtl="0">
            <a:defRPr sz="1000"/>
          </a:pPr>
          <a:r>
            <a:rPr lang="en-US" sz="1200" b="0" i="0" u="none" strike="noStrike" baseline="0">
              <a:solidFill>
                <a:srgbClr val="000000"/>
              </a:solidFill>
              <a:latin typeface="+mn-lt"/>
              <a:cs typeface="Calibri"/>
            </a:rPr>
            <a:t>Check/confirm the following:</a:t>
          </a:r>
        </a:p>
        <a:p>
          <a:pPr algn="l" rtl="0">
            <a:defRPr sz="1000"/>
          </a:pPr>
          <a:r>
            <a:rPr lang="en-US" sz="1200" b="0" i="0" u="none" strike="noStrike" baseline="0">
              <a:solidFill>
                <a:srgbClr val="000000"/>
              </a:solidFill>
              <a:latin typeface="+mn-lt"/>
              <a:cs typeface="Calibri"/>
            </a:rPr>
            <a:t>1. Developer fee doesn't exceed max per QAP (max per unit, max 14% &amp; max $1.5 million if 100 units or fewer/$1.8 million for over 100 units) nor max allowable per cash flow tab; </a:t>
          </a:r>
        </a:p>
        <a:p>
          <a:pPr algn="l" rtl="0">
            <a:defRPr sz="1000"/>
          </a:pPr>
          <a:r>
            <a:rPr lang="en-US" sz="1200" b="0" i="0" u="none" strike="noStrike" baseline="0">
              <a:solidFill>
                <a:srgbClr val="000000"/>
              </a:solidFill>
              <a:latin typeface="+mn-lt"/>
              <a:cs typeface="Calibri"/>
            </a:rPr>
            <a:t>2. Builder Profit , GR and Overhead-  cannot exceed 6%/6%/2%;</a:t>
          </a:r>
        </a:p>
        <a:p>
          <a:pPr algn="l" rtl="0">
            <a:defRPr sz="1000"/>
          </a:pPr>
          <a:r>
            <a:rPr lang="en-US" sz="1200" b="0" i="0" u="none" strike="noStrike" baseline="0">
              <a:solidFill>
                <a:srgbClr val="000000"/>
              </a:solidFill>
              <a:latin typeface="+mn-lt"/>
              <a:cs typeface="Calibri"/>
            </a:rPr>
            <a:t>3. Developer fee split for acq/rehab;</a:t>
          </a:r>
        </a:p>
        <a:p>
          <a:pPr algn="l" rtl="0">
            <a:defRPr sz="1000"/>
          </a:pPr>
          <a:r>
            <a:rPr lang="en-US" sz="1200" b="0" i="0" u="none" strike="noStrike" baseline="0">
              <a:solidFill>
                <a:srgbClr val="000000"/>
              </a:solidFill>
              <a:latin typeface="+mn-lt"/>
              <a:cs typeface="Calibri"/>
            </a:rPr>
            <a:t>4. Mgmt fee cannot exceed 6% unless set by USDA;</a:t>
          </a:r>
        </a:p>
        <a:p>
          <a:pPr algn="l" rtl="0">
            <a:defRPr sz="1000"/>
          </a:pPr>
          <a:r>
            <a:rPr lang="en-US" sz="1200" b="0" i="0" u="none" strike="noStrike" baseline="0">
              <a:solidFill>
                <a:srgbClr val="000000"/>
              </a:solidFill>
              <a:latin typeface="+mn-lt"/>
              <a:cs typeface="Calibri"/>
            </a:rPr>
            <a:t>5. Basis boost applies to new construction and rehab projects (not acquisiton costs); do not automatically add in 130% boost- confirm the boost needed;</a:t>
          </a:r>
        </a:p>
        <a:p>
          <a:pPr algn="l" rtl="0">
            <a:defRPr sz="1000"/>
          </a:pPr>
          <a:r>
            <a:rPr lang="en-US" sz="1200" b="0" i="0" u="none" strike="noStrike" baseline="0">
              <a:solidFill>
                <a:srgbClr val="000000"/>
              </a:solidFill>
              <a:latin typeface="+mn-lt"/>
              <a:cs typeface="Calibri"/>
            </a:rPr>
            <a:t>6. Rents and utilities cannot exceed LIHTC maximums unless there's a HAP contract; </a:t>
          </a:r>
        </a:p>
        <a:p>
          <a:pPr algn="l" rtl="0">
            <a:defRPr sz="1000"/>
          </a:pPr>
          <a:r>
            <a:rPr lang="en-US" sz="1200" b="0" i="0" u="none" strike="noStrike" baseline="0">
              <a:solidFill>
                <a:srgbClr val="000000"/>
              </a:solidFill>
              <a:latin typeface="+mn-lt"/>
              <a:cs typeface="Calibri"/>
            </a:rPr>
            <a:t>7. Vacancy rate = 7%, or 5% if at least 90% project based federal rental assistance , unless market study indicates otherwise;</a:t>
          </a:r>
        </a:p>
        <a:p>
          <a:pPr algn="l" rtl="0">
            <a:defRPr sz="1000"/>
          </a:pPr>
          <a:r>
            <a:rPr lang="en-US" sz="1200" b="0" i="0" u="none" strike="noStrike" baseline="0">
              <a:solidFill>
                <a:srgbClr val="000000"/>
              </a:solidFill>
              <a:latin typeface="+mn-lt"/>
              <a:cs typeface="Calibri"/>
            </a:rPr>
            <a:t>8. LIHTC monitoring fees must be included $45/unit/year;</a:t>
          </a:r>
        </a:p>
        <a:p>
          <a:pPr algn="l" rtl="0">
            <a:defRPr sz="1000"/>
          </a:pPr>
          <a:r>
            <a:rPr lang="en-US" sz="1200" b="0" i="0" u="none" strike="noStrike" baseline="0">
              <a:solidFill>
                <a:srgbClr val="000000"/>
              </a:solidFill>
              <a:latin typeface="+mn-lt"/>
              <a:cs typeface="Calibri"/>
            </a:rPr>
            <a:t>9. Deferred developer fee cannot exceed 100% and must show repayment ability by year 15.</a:t>
          </a: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27214</xdr:colOff>
      <xdr:row>2</xdr:row>
      <xdr:rowOff>52613</xdr:rowOff>
    </xdr:from>
    <xdr:to>
      <xdr:col>8</xdr:col>
      <xdr:colOff>54429</xdr:colOff>
      <xdr:row>51</xdr:row>
      <xdr:rowOff>81643</xdr:rowOff>
    </xdr:to>
    <xdr:sp macro="" textlink="">
      <xdr:nvSpPr>
        <xdr:cNvPr id="2" name="TextBox 1">
          <a:extLst>
            <a:ext uri="{FF2B5EF4-FFF2-40B4-BE49-F238E27FC236}">
              <a16:creationId xmlns:a16="http://schemas.microsoft.com/office/drawing/2014/main" id="{00000000-0008-0000-4600-000002000000}"/>
            </a:ext>
          </a:extLst>
        </xdr:cNvPr>
        <xdr:cNvSpPr txBox="1"/>
      </xdr:nvSpPr>
      <xdr:spPr>
        <a:xfrm>
          <a:off x="217714" y="690788"/>
          <a:ext cx="5361215" cy="816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200" b="0" i="0" u="none" strike="noStrike" baseline="0">
              <a:solidFill>
                <a:srgbClr val="000000"/>
              </a:solidFill>
              <a:latin typeface="+mn-lt"/>
              <a:cs typeface="Calibri"/>
            </a:rPr>
            <a:t>	Indicate OK or Adjusted (A) or Exception (E)</a:t>
          </a:r>
        </a:p>
        <a:p>
          <a:pPr algn="l" rtl="0">
            <a:defRPr sz="1000"/>
          </a:pPr>
          <a:r>
            <a:rPr lang="en-US" sz="1200" b="0" i="0" u="none" strike="noStrike" baseline="0">
              <a:solidFill>
                <a:srgbClr val="000000"/>
              </a:solidFill>
              <a:latin typeface="+mn-lt"/>
              <a:cs typeface="Calibri"/>
            </a:rPr>
            <a:t>	Note adjustments on UW Notes Spreadsheet</a:t>
          </a:r>
        </a:p>
        <a:p>
          <a:pPr algn="l" rtl="0">
            <a:defRPr sz="1000"/>
          </a:pPr>
          <a:endParaRPr lang="en-US" sz="1200" b="0" i="0" u="none" strike="noStrike" baseline="0">
            <a:solidFill>
              <a:srgbClr val="000000"/>
            </a:solidFill>
            <a:latin typeface="+mn-lt"/>
            <a:cs typeface="Calibri"/>
          </a:endParaRPr>
        </a:p>
        <a:p>
          <a:pPr algn="l" rtl="0">
            <a:defRPr sz="1000"/>
          </a:pPr>
          <a:r>
            <a:rPr lang="en-US" sz="1200" b="0" i="0" u="none" strike="noStrike" baseline="0">
              <a:solidFill>
                <a:srgbClr val="000000"/>
              </a:solidFill>
              <a:latin typeface="+mn-lt"/>
              <a:cs typeface="Calibri"/>
            </a:rPr>
            <a:t>______ Credit price between .88 to .95 as stated in LOI</a:t>
          </a:r>
        </a:p>
        <a:p>
          <a:pPr rtl="0"/>
          <a:r>
            <a:rPr lang="en-US" sz="1200" b="0" i="0" baseline="0">
              <a:solidFill>
                <a:schemeClr val="dk1"/>
              </a:solidFill>
              <a:effectLst/>
              <a:latin typeface="+mn-lt"/>
              <a:ea typeface="+mn-ea"/>
              <a:cs typeface="+mn-cs"/>
            </a:rPr>
            <a:t>_______1st Mort perm must -pay debt: underwritten using interest rate contained in LOI plus a 50 bps contingency factor, not to exceed 6.5% all-in rate.  if no LOI, use a 6.5% rate.  Max of 30 yr amortization for bank loans.  USDA RD, HUD MAP Lenders or MFA 542(c) Risk Share loans - use a max of 40 yr amortization for new constr and 35 years for rehab unless otherwise stated in LOI. </a:t>
          </a:r>
        </a:p>
        <a:p>
          <a:pPr rtl="0"/>
          <a:endParaRPr lang="en-US" sz="1200">
            <a:effectLst/>
            <a:latin typeface="+mn-lt"/>
          </a:endParaRPr>
        </a:p>
        <a:p>
          <a:pPr rtl="0"/>
          <a:r>
            <a:rPr lang="en-US" sz="1200" b="0" i="0" baseline="0">
              <a:solidFill>
                <a:schemeClr val="dk1"/>
              </a:solidFill>
              <a:effectLst/>
              <a:latin typeface="+mn-lt"/>
              <a:ea typeface="+mn-ea"/>
              <a:cs typeface="+mn-cs"/>
            </a:rPr>
            <a:t>______ Subordinate perm must-pay debt: MFA HTF loans underwritten using a 3% interest rate and 30 yr. amortization.  MFA HOME loans underwritten per HOME/LIHTC term sheet, but not to exceed 0% interest and 80 year amortization due in 40 years.  Both of these sources may be used during construction or up to two add'l years.  HOME funds provided by City of ABQ or Las Cruces will be underwritten to terms provided by those jurisdictions.  </a:t>
          </a:r>
        </a:p>
        <a:p>
          <a:pPr algn="l" rtl="0">
            <a:defRPr sz="1000"/>
          </a:pPr>
          <a:r>
            <a:rPr lang="en-US" sz="1200" b="0" i="0" u="none" strike="noStrike" baseline="0">
              <a:solidFill>
                <a:srgbClr val="000000"/>
              </a:solidFill>
              <a:latin typeface="+mn-lt"/>
              <a:cs typeface="Calibri"/>
            </a:rPr>
            <a:t>______ DCR Between 1.20 to 1.40</a:t>
          </a:r>
        </a:p>
        <a:p>
          <a:pPr algn="l" rtl="0">
            <a:defRPr sz="1000"/>
          </a:pPr>
          <a:r>
            <a:rPr lang="en-US" sz="1200" b="0" i="0" u="none" strike="noStrike" baseline="0">
              <a:solidFill>
                <a:srgbClr val="000000"/>
              </a:solidFill>
              <a:latin typeface="+mn-lt"/>
              <a:cs typeface="Calibri"/>
            </a:rPr>
            <a:t>______ Operating expenses between $3,300 to $4,800</a:t>
          </a:r>
        </a:p>
        <a:p>
          <a:pPr algn="l" rtl="0">
            <a:defRPr sz="1000"/>
          </a:pPr>
          <a:r>
            <a:rPr lang="en-US" sz="1200" b="0" i="0" u="none" strike="noStrike" baseline="0">
              <a:solidFill>
                <a:srgbClr val="000000"/>
              </a:solidFill>
              <a:latin typeface="+mn-lt"/>
              <a:cs typeface="Calibri"/>
            </a:rPr>
            <a:t>______ Operating Reserve minimum 6 months debt and expenses</a:t>
          </a:r>
        </a:p>
        <a:p>
          <a:pPr algn="l" rtl="0">
            <a:defRPr sz="1000"/>
          </a:pPr>
          <a:r>
            <a:rPr lang="en-US" sz="1200" b="0" i="0" u="none" strike="noStrike" baseline="0">
              <a:solidFill>
                <a:srgbClr val="000000"/>
              </a:solidFill>
              <a:latin typeface="+mn-lt"/>
              <a:cs typeface="Calibri"/>
            </a:rPr>
            <a:t>______ Inflation factors at 2% for income and 3% for expenses</a:t>
          </a:r>
        </a:p>
        <a:p>
          <a:pPr algn="l" rtl="0">
            <a:defRPr sz="1000"/>
          </a:pPr>
          <a:r>
            <a:rPr lang="en-US" sz="1200" b="0" i="0" u="none" strike="noStrike" baseline="0">
              <a:solidFill>
                <a:srgbClr val="000000"/>
              </a:solidFill>
              <a:latin typeface="+mn-lt"/>
              <a:cs typeface="Calibri"/>
            </a:rPr>
            <a:t>______ Contingency equals 5% for new construction and 10% for rehabilitation</a:t>
          </a:r>
        </a:p>
        <a:p>
          <a:pPr algn="l" rtl="0">
            <a:defRPr sz="1000"/>
          </a:pPr>
          <a:r>
            <a:rPr lang="en-US" sz="1200" b="0" i="0" u="none" strike="noStrike" baseline="0">
              <a:solidFill>
                <a:srgbClr val="000000"/>
              </a:solidFill>
              <a:latin typeface="+mn-lt"/>
              <a:cs typeface="Calibri"/>
            </a:rPr>
            <a:t>______ Unit mix is proportional</a:t>
          </a:r>
        </a:p>
        <a:p>
          <a:pPr algn="l" rtl="0">
            <a:defRPr sz="1000"/>
          </a:pPr>
          <a:endParaRPr lang="en-US" sz="1200" b="0" i="0" u="none" strike="noStrike" baseline="0">
            <a:solidFill>
              <a:srgbClr val="000000"/>
            </a:solidFill>
            <a:latin typeface="+mn-lt"/>
            <a:cs typeface="Calibri"/>
          </a:endParaRPr>
        </a:p>
        <a:p>
          <a:pPr algn="l" rtl="0">
            <a:defRPr sz="1000"/>
          </a:pPr>
          <a:r>
            <a:rPr lang="en-US" sz="1200" b="0" i="0" u="none" strike="noStrike" baseline="0">
              <a:solidFill>
                <a:srgbClr val="000000"/>
              </a:solidFill>
              <a:latin typeface="+mn-lt"/>
              <a:cs typeface="Calibri"/>
            </a:rPr>
            <a:t>Check/confirm the following:</a:t>
          </a:r>
        </a:p>
        <a:p>
          <a:pPr algn="l" rtl="0">
            <a:defRPr sz="1000"/>
          </a:pPr>
          <a:r>
            <a:rPr lang="en-US" sz="1200" b="0" i="0" u="none" strike="noStrike" baseline="0">
              <a:solidFill>
                <a:srgbClr val="000000"/>
              </a:solidFill>
              <a:latin typeface="+mn-lt"/>
              <a:cs typeface="Calibri"/>
            </a:rPr>
            <a:t>1. Developer fee doesn't exceed max per QAP (max per unit, max 14% &amp; max $1.5 million if 100 units or fewer/$1.8 million for over 100 units) nor max allowable per cash flow tab; </a:t>
          </a:r>
        </a:p>
        <a:p>
          <a:pPr algn="l" rtl="0">
            <a:defRPr sz="1000"/>
          </a:pPr>
          <a:r>
            <a:rPr lang="en-US" sz="1200" b="0" i="0" u="none" strike="noStrike" baseline="0">
              <a:solidFill>
                <a:srgbClr val="000000"/>
              </a:solidFill>
              <a:latin typeface="+mn-lt"/>
              <a:cs typeface="Calibri"/>
            </a:rPr>
            <a:t>2. Builder Profit , GR and Overhead-  cannot exceed 6%/6%/2%;</a:t>
          </a:r>
        </a:p>
        <a:p>
          <a:pPr algn="l" rtl="0">
            <a:defRPr sz="1000"/>
          </a:pPr>
          <a:r>
            <a:rPr lang="en-US" sz="1200" b="0" i="0" u="none" strike="noStrike" baseline="0">
              <a:solidFill>
                <a:srgbClr val="000000"/>
              </a:solidFill>
              <a:latin typeface="+mn-lt"/>
              <a:cs typeface="Calibri"/>
            </a:rPr>
            <a:t>3. Developer fee split for acq/rehab;</a:t>
          </a:r>
        </a:p>
        <a:p>
          <a:pPr algn="l" rtl="0">
            <a:defRPr sz="1000"/>
          </a:pPr>
          <a:r>
            <a:rPr lang="en-US" sz="1200" b="0" i="0" u="none" strike="noStrike" baseline="0">
              <a:solidFill>
                <a:srgbClr val="000000"/>
              </a:solidFill>
              <a:latin typeface="+mn-lt"/>
              <a:cs typeface="Calibri"/>
            </a:rPr>
            <a:t>4. Mgmt fee cannot exceed 6% unless set by USDA;</a:t>
          </a:r>
        </a:p>
        <a:p>
          <a:pPr algn="l" rtl="0">
            <a:defRPr sz="1000"/>
          </a:pPr>
          <a:r>
            <a:rPr lang="en-US" sz="1200" b="0" i="0" u="none" strike="noStrike" baseline="0">
              <a:solidFill>
                <a:srgbClr val="000000"/>
              </a:solidFill>
              <a:latin typeface="+mn-lt"/>
              <a:cs typeface="Calibri"/>
            </a:rPr>
            <a:t>5. Basis boost applies to new construction and rehab projects (not acquisiton costs); do not automatically add in 130% boost- confirm the boost needed;</a:t>
          </a:r>
        </a:p>
        <a:p>
          <a:pPr algn="l" rtl="0">
            <a:defRPr sz="1000"/>
          </a:pPr>
          <a:r>
            <a:rPr lang="en-US" sz="1200" b="0" i="0" u="none" strike="noStrike" baseline="0">
              <a:solidFill>
                <a:srgbClr val="000000"/>
              </a:solidFill>
              <a:latin typeface="+mn-lt"/>
              <a:cs typeface="Calibri"/>
            </a:rPr>
            <a:t>6. Rents and utilities cannot exceed LIHTC maximums unless there's a HAP contract; </a:t>
          </a:r>
        </a:p>
        <a:p>
          <a:pPr algn="l" rtl="0">
            <a:defRPr sz="1000"/>
          </a:pPr>
          <a:r>
            <a:rPr lang="en-US" sz="1200" b="0" i="0" u="none" strike="noStrike" baseline="0">
              <a:solidFill>
                <a:srgbClr val="000000"/>
              </a:solidFill>
              <a:latin typeface="+mn-lt"/>
              <a:cs typeface="Calibri"/>
            </a:rPr>
            <a:t>7. Vacancy rate = 7%, or 5% if at least 90% project based federal rental assistance , unless market study indicates otherwise;</a:t>
          </a:r>
        </a:p>
        <a:p>
          <a:pPr algn="l" rtl="0">
            <a:defRPr sz="1000"/>
          </a:pPr>
          <a:r>
            <a:rPr lang="en-US" sz="1200" b="0" i="0" u="none" strike="noStrike" baseline="0">
              <a:solidFill>
                <a:srgbClr val="000000"/>
              </a:solidFill>
              <a:latin typeface="+mn-lt"/>
              <a:cs typeface="Calibri"/>
            </a:rPr>
            <a:t>8. LIHTC monitoring fees must be included $45/unit/year;</a:t>
          </a:r>
        </a:p>
        <a:p>
          <a:pPr algn="l" rtl="0">
            <a:defRPr sz="1000"/>
          </a:pPr>
          <a:r>
            <a:rPr lang="en-US" sz="1200" b="0" i="0" u="none" strike="noStrike" baseline="0">
              <a:solidFill>
                <a:srgbClr val="000000"/>
              </a:solidFill>
              <a:latin typeface="+mn-lt"/>
              <a:cs typeface="Calibri"/>
            </a:rPr>
            <a:t>9. Deferred developer fee cannot exceed 100% and must show repayment ability by year 15.</a:t>
          </a: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mfa.internal.housingnm.org/SFT_HD/"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housingnm.org/developers/nm-housing-trust-fund" TargetMode="External"/><Relationship Id="rId1" Type="http://schemas.openxmlformats.org/officeDocument/2006/relationships/hyperlink" Target="http://housingnm.org/developers/national-housing-trust-fun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housingnm.org/developers/federal-regulations/uniform-relocation-act"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5.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16.xml"/><Relationship Id="rId1" Type="http://schemas.openxmlformats.org/officeDocument/2006/relationships/printerSettings" Target="../printerSettings/printerSettings20.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0.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1.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3.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4.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5.v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439"/>
  <sheetViews>
    <sheetView showGridLines="0" zoomScale="85" zoomScaleNormal="85" workbookViewId="0">
      <selection activeCell="F5" sqref="F5"/>
    </sheetView>
  </sheetViews>
  <sheetFormatPr defaultRowHeight="14.5" x14ac:dyDescent="0.35"/>
  <cols>
    <col min="1" max="1" width="0.81640625" customWidth="1"/>
    <col min="2" max="2" width="10.26953125" customWidth="1"/>
    <col min="3" max="4" width="9.1796875" customWidth="1"/>
  </cols>
  <sheetData>
    <row r="1" spans="1:16" ht="14.25" customHeight="1" thickBot="1" x14ac:dyDescent="0.4">
      <c r="A1" s="1745"/>
      <c r="B1" s="1746"/>
      <c r="C1" s="1746"/>
      <c r="D1" s="1746"/>
      <c r="E1" s="1746"/>
      <c r="F1" s="1746"/>
      <c r="G1" s="1746"/>
      <c r="H1" s="1746"/>
      <c r="I1" s="1746"/>
      <c r="J1" s="1746"/>
      <c r="K1" s="1746"/>
      <c r="L1" s="1746"/>
      <c r="M1" s="1746"/>
      <c r="N1" s="1746"/>
      <c r="O1" s="1746"/>
      <c r="P1" s="1747"/>
    </row>
    <row r="2" spans="1:16" ht="34.5" customHeight="1" thickBot="1" x14ac:dyDescent="0.8">
      <c r="A2" s="1748" t="s">
        <v>503</v>
      </c>
      <c r="B2" s="1749"/>
      <c r="C2" s="1749"/>
      <c r="D2" s="1749"/>
      <c r="E2" s="1749"/>
      <c r="F2" s="1749"/>
      <c r="G2" s="1749"/>
      <c r="H2" s="1749"/>
      <c r="I2" s="1749"/>
      <c r="J2" s="1749"/>
      <c r="K2" s="1749"/>
      <c r="L2" s="1749"/>
      <c r="M2" s="1749"/>
      <c r="N2" s="1749"/>
      <c r="O2" s="1749"/>
      <c r="P2" s="1750"/>
    </row>
    <row r="3" spans="1:16" ht="15.75" customHeight="1" thickBot="1" x14ac:dyDescent="0.4">
      <c r="A3" s="1751" t="s">
        <v>489</v>
      </c>
      <c r="B3" s="1752"/>
      <c r="C3" s="1752"/>
      <c r="D3" s="1752"/>
      <c r="E3" s="1752"/>
      <c r="F3" s="1752"/>
      <c r="G3" s="1752"/>
      <c r="H3" s="1752"/>
      <c r="I3" s="1752"/>
      <c r="J3" s="1752"/>
      <c r="K3" s="1752"/>
      <c r="L3" s="1752"/>
      <c r="M3" s="1752"/>
      <c r="N3" s="1752"/>
      <c r="O3" s="1752"/>
      <c r="P3" s="1753"/>
    </row>
    <row r="4" spans="1:16" ht="34.5" customHeight="1" x14ac:dyDescent="0.35">
      <c r="A4" s="946"/>
      <c r="B4" s="1757" t="s">
        <v>508</v>
      </c>
      <c r="C4" s="1757"/>
      <c r="D4" s="1757"/>
      <c r="E4" s="1757"/>
      <c r="F4" s="1757"/>
      <c r="G4" s="1757"/>
      <c r="H4" s="1757"/>
      <c r="I4" s="1757"/>
      <c r="J4" s="1757"/>
      <c r="K4" s="1757"/>
      <c r="L4" s="1757"/>
      <c r="M4" s="1757"/>
      <c r="N4" s="1757"/>
      <c r="O4" s="1757"/>
      <c r="P4" s="1758"/>
    </row>
    <row r="5" spans="1:16" ht="15.75" customHeight="1" x14ac:dyDescent="0.35">
      <c r="A5" s="950"/>
      <c r="B5" s="966" t="s">
        <v>509</v>
      </c>
      <c r="C5" s="952"/>
      <c r="D5" s="952"/>
      <c r="E5" s="952"/>
      <c r="F5" s="952"/>
      <c r="G5" s="952"/>
      <c r="H5" s="952"/>
      <c r="I5" s="952"/>
      <c r="J5" s="952"/>
      <c r="K5" s="952"/>
      <c r="L5" s="952"/>
      <c r="M5" s="953"/>
      <c r="N5" s="953"/>
      <c r="O5" s="953"/>
      <c r="P5" s="954"/>
    </row>
    <row r="6" spans="1:16" ht="15.75" customHeight="1" x14ac:dyDescent="0.35">
      <c r="A6" s="950"/>
      <c r="B6" s="967" t="s">
        <v>510</v>
      </c>
      <c r="C6" s="952"/>
      <c r="D6" s="952"/>
      <c r="E6" s="952"/>
      <c r="F6" s="952"/>
      <c r="G6" s="952"/>
      <c r="H6" s="952"/>
      <c r="I6" s="952"/>
      <c r="J6" s="952"/>
      <c r="K6" s="952"/>
      <c r="L6" s="952"/>
      <c r="M6" s="953"/>
      <c r="N6" s="953"/>
      <c r="O6" s="953"/>
      <c r="P6" s="954"/>
    </row>
    <row r="7" spans="1:16" ht="15.75" customHeight="1" x14ac:dyDescent="0.35">
      <c r="A7" s="950"/>
      <c r="B7" s="967" t="s">
        <v>511</v>
      </c>
      <c r="C7" s="953"/>
      <c r="D7" s="952"/>
      <c r="E7" s="952"/>
      <c r="F7" s="952"/>
      <c r="G7" s="952"/>
      <c r="H7" s="952"/>
      <c r="I7" s="952"/>
      <c r="J7" s="952"/>
      <c r="K7" s="952"/>
      <c r="L7" s="952"/>
      <c r="M7" s="953"/>
      <c r="N7" s="953"/>
      <c r="O7" s="953"/>
      <c r="P7" s="954"/>
    </row>
    <row r="8" spans="1:16" ht="15.75" customHeight="1" x14ac:dyDescent="0.35">
      <c r="A8" s="950"/>
      <c r="B8" s="955"/>
      <c r="C8" s="967" t="s">
        <v>515</v>
      </c>
      <c r="D8" s="952"/>
      <c r="E8" s="952"/>
      <c r="F8" s="952"/>
      <c r="G8" s="952"/>
      <c r="H8" s="952"/>
      <c r="I8" s="952"/>
      <c r="J8" s="952"/>
      <c r="K8" s="952"/>
      <c r="L8" s="952"/>
      <c r="M8" s="953"/>
      <c r="N8" s="953"/>
      <c r="O8" s="953"/>
      <c r="P8" s="954"/>
    </row>
    <row r="9" spans="1:16" ht="15.75" customHeight="1" x14ac:dyDescent="0.35">
      <c r="A9" s="950"/>
      <c r="B9" s="967" t="s">
        <v>512</v>
      </c>
      <c r="C9" s="952"/>
      <c r="D9" s="952"/>
      <c r="E9" s="952"/>
      <c r="F9" s="952"/>
      <c r="G9" s="952"/>
      <c r="H9" s="952"/>
      <c r="I9" s="952"/>
      <c r="J9" s="952"/>
      <c r="K9" s="952"/>
      <c r="L9" s="952"/>
      <c r="M9" s="953"/>
      <c r="N9" s="953"/>
      <c r="O9" s="953"/>
      <c r="P9" s="954"/>
    </row>
    <row r="10" spans="1:16" ht="15.75" customHeight="1" x14ac:dyDescent="0.35">
      <c r="A10" s="950"/>
      <c r="B10" s="967" t="s">
        <v>513</v>
      </c>
      <c r="C10" s="952"/>
      <c r="D10" s="952"/>
      <c r="E10" s="952"/>
      <c r="F10" s="952"/>
      <c r="G10" s="952"/>
      <c r="H10" s="952"/>
      <c r="I10" s="952"/>
      <c r="J10" s="952"/>
      <c r="K10" s="952"/>
      <c r="L10" s="952"/>
      <c r="M10" s="953"/>
      <c r="N10" s="953"/>
      <c r="O10" s="953"/>
      <c r="P10" s="954"/>
    </row>
    <row r="11" spans="1:16" ht="31.5" customHeight="1" x14ac:dyDescent="0.35">
      <c r="A11" s="950"/>
      <c r="B11" s="1759" t="s">
        <v>514</v>
      </c>
      <c r="C11" s="1759"/>
      <c r="D11" s="1759"/>
      <c r="E11" s="1759"/>
      <c r="F11" s="1759"/>
      <c r="G11" s="1759"/>
      <c r="H11" s="1759"/>
      <c r="I11" s="1759"/>
      <c r="J11" s="1759"/>
      <c r="K11" s="1759"/>
      <c r="L11" s="1759"/>
      <c r="M11" s="1759"/>
      <c r="N11" s="1759"/>
      <c r="O11" s="1759"/>
      <c r="P11" s="1760"/>
    </row>
    <row r="12" spans="1:16" ht="15.75" customHeight="1" x14ac:dyDescent="0.35">
      <c r="A12" s="950"/>
      <c r="C12" s="967" t="s">
        <v>516</v>
      </c>
      <c r="D12" s="952"/>
      <c r="E12" s="952"/>
      <c r="F12" s="952"/>
      <c r="G12" s="952"/>
      <c r="H12" s="952"/>
      <c r="I12" s="952"/>
      <c r="J12" s="952"/>
      <c r="K12" s="952"/>
      <c r="L12" s="952"/>
      <c r="M12" s="953"/>
      <c r="N12" s="953"/>
      <c r="O12" s="953"/>
      <c r="P12" s="954"/>
    </row>
    <row r="13" spans="1:16" ht="31.5" customHeight="1" x14ac:dyDescent="0.35">
      <c r="A13" s="950"/>
      <c r="C13" s="1759" t="s">
        <v>574</v>
      </c>
      <c r="D13" s="1759"/>
      <c r="E13" s="1759"/>
      <c r="F13" s="1759"/>
      <c r="G13" s="1759"/>
      <c r="H13" s="1759"/>
      <c r="I13" s="1759"/>
      <c r="J13" s="1759"/>
      <c r="K13" s="1759"/>
      <c r="L13" s="1759"/>
      <c r="M13" s="1759"/>
      <c r="N13" s="1759"/>
      <c r="O13" s="1759"/>
      <c r="P13" s="1760"/>
    </row>
    <row r="14" spans="1:16" ht="15.75" customHeight="1" thickBot="1" x14ac:dyDescent="0.4">
      <c r="A14" s="950"/>
      <c r="C14" s="967" t="s">
        <v>517</v>
      </c>
      <c r="D14" s="952"/>
      <c r="E14" s="952"/>
      <c r="F14" s="952"/>
      <c r="G14" s="952"/>
      <c r="H14" s="952"/>
      <c r="I14" s="952"/>
      <c r="J14" s="952"/>
      <c r="K14" s="952"/>
      <c r="L14" s="952"/>
      <c r="M14" s="953"/>
      <c r="N14" s="953"/>
      <c r="O14" s="953"/>
      <c r="P14" s="954"/>
    </row>
    <row r="15" spans="1:16" ht="15.75" customHeight="1" thickBot="1" x14ac:dyDescent="0.4">
      <c r="A15" s="1754" t="s">
        <v>506</v>
      </c>
      <c r="B15" s="1755"/>
      <c r="C15" s="1755"/>
      <c r="D15" s="1755"/>
      <c r="E15" s="1755"/>
      <c r="F15" s="1755"/>
      <c r="G15" s="1755"/>
      <c r="H15" s="1755"/>
      <c r="I15" s="1755"/>
      <c r="J15" s="1755"/>
      <c r="K15" s="1755"/>
      <c r="L15" s="1755"/>
      <c r="M15" s="1755"/>
      <c r="N15" s="1755"/>
      <c r="O15" s="1755"/>
      <c r="P15" s="1756"/>
    </row>
    <row r="16" spans="1:16" ht="15.75" customHeight="1" x14ac:dyDescent="0.35">
      <c r="A16" s="958"/>
      <c r="B16" s="968" t="s">
        <v>518</v>
      </c>
      <c r="C16" s="948"/>
      <c r="D16" s="948"/>
      <c r="E16" s="948"/>
      <c r="F16" s="948"/>
      <c r="G16" s="948"/>
      <c r="H16" s="948"/>
      <c r="I16" s="948"/>
      <c r="J16" s="948"/>
      <c r="K16" s="948"/>
      <c r="L16" s="948"/>
      <c r="M16" s="948"/>
      <c r="N16" s="948"/>
      <c r="O16" s="948"/>
      <c r="P16" s="949"/>
    </row>
    <row r="17" spans="1:16" ht="15.75" customHeight="1" thickBot="1" x14ac:dyDescent="0.4">
      <c r="A17" s="959"/>
      <c r="B17" s="969" t="s">
        <v>519</v>
      </c>
      <c r="C17" s="956"/>
      <c r="D17" s="956"/>
      <c r="E17" s="956"/>
      <c r="F17" s="956"/>
      <c r="G17" s="956"/>
      <c r="H17" s="956"/>
      <c r="I17" s="956"/>
      <c r="J17" s="956"/>
      <c r="K17" s="956"/>
      <c r="L17" s="956"/>
      <c r="M17" s="956"/>
      <c r="N17" s="956"/>
      <c r="O17" s="956"/>
      <c r="P17" s="957"/>
    </row>
    <row r="18" spans="1:16" ht="15.75" customHeight="1" thickBot="1" x14ac:dyDescent="0.4">
      <c r="A18" s="1754" t="s">
        <v>490</v>
      </c>
      <c r="B18" s="1755"/>
      <c r="C18" s="1755"/>
      <c r="D18" s="1755"/>
      <c r="E18" s="1755"/>
      <c r="F18" s="1755"/>
      <c r="G18" s="1755"/>
      <c r="H18" s="1755"/>
      <c r="I18" s="1755"/>
      <c r="J18" s="1755"/>
      <c r="K18" s="1755"/>
      <c r="L18" s="1755"/>
      <c r="M18" s="1755"/>
      <c r="N18" s="1755"/>
      <c r="O18" s="1755"/>
      <c r="P18" s="1756"/>
    </row>
    <row r="19" spans="1:16" ht="15.75" customHeight="1" x14ac:dyDescent="0.35">
      <c r="A19" s="958"/>
      <c r="B19" s="968" t="s">
        <v>520</v>
      </c>
      <c r="C19" s="948"/>
      <c r="D19" s="948"/>
      <c r="E19" s="948"/>
      <c r="F19" s="948"/>
      <c r="G19" s="948"/>
      <c r="H19" s="948"/>
      <c r="I19" s="948"/>
      <c r="J19" s="948"/>
      <c r="K19" s="948"/>
      <c r="L19" s="948"/>
      <c r="M19" s="948"/>
      <c r="N19" s="948"/>
      <c r="O19" s="948"/>
      <c r="P19" s="949"/>
    </row>
    <row r="20" spans="1:16" ht="15.75" customHeight="1" x14ac:dyDescent="0.35">
      <c r="A20" s="960"/>
      <c r="B20" s="970" t="s">
        <v>521</v>
      </c>
      <c r="C20" s="953"/>
      <c r="D20" s="953"/>
      <c r="E20" s="953"/>
      <c r="F20" s="953"/>
      <c r="G20" s="953"/>
      <c r="H20" s="953"/>
      <c r="I20" s="953"/>
      <c r="J20" s="953"/>
      <c r="K20" s="953"/>
      <c r="L20" s="953"/>
      <c r="M20" s="953"/>
      <c r="N20" s="953"/>
      <c r="O20" s="953"/>
      <c r="P20" s="954"/>
    </row>
    <row r="21" spans="1:16" ht="15.75" customHeight="1" thickBot="1" x14ac:dyDescent="0.4">
      <c r="A21" s="959"/>
      <c r="B21" s="969" t="s">
        <v>522</v>
      </c>
      <c r="C21" s="956"/>
      <c r="D21" s="956"/>
      <c r="E21" s="956"/>
      <c r="F21" s="956"/>
      <c r="G21" s="956"/>
      <c r="H21" s="956"/>
      <c r="I21" s="956"/>
      <c r="J21" s="956"/>
      <c r="K21" s="956"/>
      <c r="L21" s="956"/>
      <c r="M21" s="956"/>
      <c r="N21" s="956"/>
      <c r="O21" s="956"/>
      <c r="P21" s="957"/>
    </row>
    <row r="22" spans="1:16" ht="15.75" customHeight="1" thickBot="1" x14ac:dyDescent="0.4">
      <c r="A22" s="1754" t="s">
        <v>491</v>
      </c>
      <c r="B22" s="1755"/>
      <c r="C22" s="1755"/>
      <c r="D22" s="1755"/>
      <c r="E22" s="1755"/>
      <c r="F22" s="1755"/>
      <c r="G22" s="1755"/>
      <c r="H22" s="1755"/>
      <c r="I22" s="1755"/>
      <c r="J22" s="1755"/>
      <c r="K22" s="1755"/>
      <c r="L22" s="1755"/>
      <c r="M22" s="1755"/>
      <c r="N22" s="1755"/>
      <c r="O22" s="1755"/>
      <c r="P22" s="1756"/>
    </row>
    <row r="23" spans="1:16" ht="15.75" customHeight="1" thickBot="1" x14ac:dyDescent="0.4">
      <c r="A23" s="961"/>
      <c r="B23" s="971" t="s">
        <v>523</v>
      </c>
      <c r="C23" s="962"/>
      <c r="D23" s="962"/>
      <c r="E23" s="962"/>
      <c r="F23" s="962"/>
      <c r="G23" s="962"/>
      <c r="H23" s="962"/>
      <c r="I23" s="962"/>
      <c r="J23" s="962"/>
      <c r="K23" s="962"/>
      <c r="L23" s="962"/>
      <c r="M23" s="962"/>
      <c r="N23" s="962"/>
      <c r="O23" s="962"/>
      <c r="P23" s="963"/>
    </row>
    <row r="24" spans="1:16" ht="15.75" customHeight="1" thickBot="1" x14ac:dyDescent="0.4">
      <c r="A24" s="1761" t="s">
        <v>492</v>
      </c>
      <c r="B24" s="1762"/>
      <c r="C24" s="1762"/>
      <c r="D24" s="1762"/>
      <c r="E24" s="1762"/>
      <c r="F24" s="1762"/>
      <c r="G24" s="1762"/>
      <c r="H24" s="1762"/>
      <c r="I24" s="1762"/>
      <c r="J24" s="1762"/>
      <c r="K24" s="1762"/>
      <c r="L24" s="1762"/>
      <c r="M24" s="1762"/>
      <c r="N24" s="1762"/>
      <c r="O24" s="1762"/>
      <c r="P24" s="1763"/>
    </row>
    <row r="25" spans="1:16" ht="15.75" customHeight="1" x14ac:dyDescent="0.35">
      <c r="A25" s="958"/>
      <c r="B25" s="965" t="s">
        <v>524</v>
      </c>
      <c r="C25" s="947"/>
      <c r="D25" s="947"/>
      <c r="E25" s="947"/>
      <c r="F25" s="947"/>
      <c r="G25" s="948"/>
      <c r="H25" s="948"/>
      <c r="I25" s="948"/>
      <c r="J25" s="948"/>
      <c r="K25" s="948"/>
      <c r="L25" s="948"/>
      <c r="M25" s="948"/>
      <c r="N25" s="948"/>
      <c r="O25" s="948"/>
      <c r="P25" s="949"/>
    </row>
    <row r="26" spans="1:16" ht="15.75" customHeight="1" x14ac:dyDescent="0.35">
      <c r="A26" s="960"/>
      <c r="B26" s="966" t="s">
        <v>525</v>
      </c>
      <c r="C26" s="951"/>
      <c r="D26" s="951"/>
      <c r="E26" s="951"/>
      <c r="F26" s="951"/>
      <c r="G26" s="953"/>
      <c r="H26" s="953"/>
      <c r="I26" s="953"/>
      <c r="J26" s="953"/>
      <c r="K26" s="953"/>
      <c r="L26" s="953"/>
      <c r="M26" s="953"/>
      <c r="N26" s="953"/>
      <c r="O26" s="953"/>
      <c r="P26" s="954"/>
    </row>
    <row r="27" spans="1:16" ht="15.75" customHeight="1" x14ac:dyDescent="0.35">
      <c r="A27" s="960"/>
      <c r="B27" s="951"/>
      <c r="C27" s="966" t="s">
        <v>575</v>
      </c>
      <c r="D27" s="951"/>
      <c r="E27" s="951"/>
      <c r="F27" s="951"/>
      <c r="G27" s="953"/>
      <c r="H27" s="953"/>
      <c r="I27" s="953"/>
      <c r="J27" s="953"/>
      <c r="K27" s="953"/>
      <c r="L27" s="953"/>
      <c r="M27" s="953"/>
      <c r="N27" s="953"/>
      <c r="O27" s="953"/>
      <c r="P27" s="954"/>
    </row>
    <row r="28" spans="1:16" ht="15.75" customHeight="1" x14ac:dyDescent="0.35">
      <c r="A28" s="960"/>
      <c r="B28" s="951"/>
      <c r="C28" s="966" t="s">
        <v>526</v>
      </c>
      <c r="D28" s="951"/>
      <c r="E28" s="951"/>
      <c r="F28" s="951"/>
      <c r="G28" s="953"/>
      <c r="H28" s="953"/>
      <c r="I28" s="953"/>
      <c r="J28" s="953"/>
      <c r="K28" s="953"/>
      <c r="L28" s="953"/>
      <c r="M28" s="953"/>
      <c r="N28" s="953"/>
      <c r="O28" s="953"/>
      <c r="P28" s="954"/>
    </row>
    <row r="29" spans="1:16" ht="47.25" customHeight="1" thickBot="1" x14ac:dyDescent="0.4">
      <c r="A29" s="960"/>
      <c r="B29" s="951"/>
      <c r="C29" s="951"/>
      <c r="D29" s="1767" t="s">
        <v>504</v>
      </c>
      <c r="E29" s="1767"/>
      <c r="F29" s="1767"/>
      <c r="G29" s="1767"/>
      <c r="H29" s="1767"/>
      <c r="I29" s="1767"/>
      <c r="J29" s="1767"/>
      <c r="K29" s="1767"/>
      <c r="L29" s="1767"/>
      <c r="M29" s="1767"/>
      <c r="N29" s="1767"/>
      <c r="O29" s="1767"/>
      <c r="P29" s="1768"/>
    </row>
    <row r="30" spans="1:16" ht="15.75" customHeight="1" thickBot="1" x14ac:dyDescent="0.4">
      <c r="A30" s="1764" t="s">
        <v>626</v>
      </c>
      <c r="B30" s="1765"/>
      <c r="C30" s="1765"/>
      <c r="D30" s="1765"/>
      <c r="E30" s="1765"/>
      <c r="F30" s="1765"/>
      <c r="G30" s="1765"/>
      <c r="H30" s="1765"/>
      <c r="I30" s="1765"/>
      <c r="J30" s="1765"/>
      <c r="K30" s="1765"/>
      <c r="L30" s="1765"/>
      <c r="M30" s="1765"/>
      <c r="N30" s="1765"/>
      <c r="O30" s="1765"/>
      <c r="P30" s="1766"/>
    </row>
    <row r="31" spans="1:16" ht="15.75" customHeight="1" x14ac:dyDescent="0.35">
      <c r="A31" s="958"/>
      <c r="B31" s="965" t="s">
        <v>524</v>
      </c>
      <c r="C31" s="947"/>
      <c r="D31" s="947"/>
      <c r="E31" s="947"/>
      <c r="F31" s="947"/>
      <c r="G31" s="948"/>
      <c r="H31" s="948"/>
      <c r="I31" s="948"/>
      <c r="J31" s="948"/>
      <c r="K31" s="948"/>
      <c r="L31" s="948"/>
      <c r="M31" s="948"/>
      <c r="N31" s="948"/>
      <c r="O31" s="948"/>
      <c r="P31" s="949"/>
    </row>
    <row r="32" spans="1:16" ht="15.75" customHeight="1" x14ac:dyDescent="0.35">
      <c r="A32" s="960"/>
      <c r="B32" s="966" t="s">
        <v>527</v>
      </c>
      <c r="C32" s="951"/>
      <c r="D32" s="951"/>
      <c r="E32" s="951"/>
      <c r="F32" s="951"/>
      <c r="G32" s="953"/>
      <c r="H32" s="953"/>
      <c r="I32" s="953"/>
      <c r="J32" s="953"/>
      <c r="K32" s="953"/>
      <c r="L32" s="953"/>
      <c r="M32" s="953"/>
      <c r="N32" s="953"/>
      <c r="O32" s="953"/>
      <c r="P32" s="954"/>
    </row>
    <row r="33" spans="1:16" ht="15.75" customHeight="1" x14ac:dyDescent="0.35">
      <c r="A33" s="960"/>
      <c r="B33" s="966" t="s">
        <v>528</v>
      </c>
      <c r="C33" s="951"/>
      <c r="D33" s="951"/>
      <c r="E33" s="951"/>
      <c r="F33" s="951"/>
      <c r="G33" s="953"/>
      <c r="H33" s="953"/>
      <c r="I33" s="953"/>
      <c r="J33" s="953"/>
      <c r="K33" s="953"/>
      <c r="L33" s="953"/>
      <c r="M33" s="953"/>
      <c r="N33" s="953"/>
      <c r="O33" s="953"/>
      <c r="P33" s="954"/>
    </row>
    <row r="34" spans="1:16" ht="15.75" customHeight="1" x14ac:dyDescent="0.35">
      <c r="A34" s="960"/>
      <c r="B34" s="966" t="s">
        <v>529</v>
      </c>
      <c r="C34" s="951"/>
      <c r="D34" s="951"/>
      <c r="E34" s="951"/>
      <c r="F34" s="951"/>
      <c r="G34" s="953"/>
      <c r="H34" s="953"/>
      <c r="I34" s="953"/>
      <c r="J34" s="953"/>
      <c r="K34" s="953"/>
      <c r="L34" s="953"/>
      <c r="M34" s="953"/>
      <c r="N34" s="953"/>
      <c r="O34" s="953"/>
      <c r="P34" s="954"/>
    </row>
    <row r="35" spans="1:16" ht="15.75" customHeight="1" x14ac:dyDescent="0.35">
      <c r="A35" s="960"/>
      <c r="B35" s="966" t="s">
        <v>530</v>
      </c>
      <c r="C35" s="951"/>
      <c r="D35" s="951"/>
      <c r="E35" s="951"/>
      <c r="F35" s="951"/>
      <c r="G35" s="953"/>
      <c r="H35" s="953"/>
      <c r="I35" s="953"/>
      <c r="J35" s="953"/>
      <c r="K35" s="953"/>
      <c r="L35" s="953"/>
      <c r="M35" s="953"/>
      <c r="N35" s="953"/>
      <c r="O35" s="953"/>
      <c r="P35" s="954"/>
    </row>
    <row r="36" spans="1:16" ht="15.75" customHeight="1" x14ac:dyDescent="0.35">
      <c r="A36" s="960"/>
      <c r="B36" s="951"/>
      <c r="C36" s="966" t="s">
        <v>531</v>
      </c>
      <c r="D36" s="951"/>
      <c r="E36" s="951"/>
      <c r="F36" s="951"/>
      <c r="G36" s="953"/>
      <c r="H36" s="953"/>
      <c r="I36" s="953"/>
      <c r="J36" s="953"/>
      <c r="K36" s="953"/>
      <c r="L36" s="953"/>
      <c r="M36" s="953"/>
      <c r="N36" s="953"/>
      <c r="O36" s="953"/>
      <c r="P36" s="954"/>
    </row>
    <row r="37" spans="1:16" ht="15.75" customHeight="1" x14ac:dyDescent="0.35">
      <c r="A37" s="960"/>
      <c r="B37" s="951"/>
      <c r="C37" s="966" t="s">
        <v>532</v>
      </c>
      <c r="D37" s="951"/>
      <c r="E37" s="951"/>
      <c r="F37" s="951"/>
      <c r="G37" s="953"/>
      <c r="H37" s="953"/>
      <c r="I37" s="953"/>
      <c r="J37" s="953"/>
      <c r="K37" s="953"/>
      <c r="L37" s="953"/>
      <c r="M37" s="953"/>
      <c r="N37" s="953"/>
      <c r="O37" s="953"/>
      <c r="P37" s="954"/>
    </row>
    <row r="38" spans="1:16" ht="15.75" customHeight="1" x14ac:dyDescent="0.35">
      <c r="A38" s="960"/>
      <c r="B38" s="966" t="s">
        <v>533</v>
      </c>
      <c r="C38" s="951"/>
      <c r="D38" s="951"/>
      <c r="E38" s="951"/>
      <c r="F38" s="951"/>
      <c r="G38" s="953"/>
      <c r="H38" s="953"/>
      <c r="I38" s="953"/>
      <c r="J38" s="953"/>
      <c r="K38" s="953"/>
      <c r="L38" s="953"/>
      <c r="M38" s="953"/>
      <c r="N38" s="953"/>
      <c r="O38" s="953"/>
      <c r="P38" s="954"/>
    </row>
    <row r="39" spans="1:16" ht="15.75" customHeight="1" x14ac:dyDescent="0.35">
      <c r="A39" s="960"/>
      <c r="B39" s="951"/>
      <c r="C39" s="966" t="s">
        <v>534</v>
      </c>
      <c r="D39" s="951"/>
      <c r="E39" s="951"/>
      <c r="F39" s="951"/>
      <c r="G39" s="953"/>
      <c r="H39" s="953"/>
      <c r="I39" s="953"/>
      <c r="J39" s="953"/>
      <c r="K39" s="953"/>
      <c r="L39" s="953"/>
      <c r="M39" s="953"/>
      <c r="N39" s="953"/>
      <c r="O39" s="953"/>
      <c r="P39" s="954"/>
    </row>
    <row r="40" spans="1:16" ht="15.75" customHeight="1" thickBot="1" x14ac:dyDescent="0.4">
      <c r="A40" s="959"/>
      <c r="B40" s="972" t="s">
        <v>535</v>
      </c>
      <c r="C40" s="964"/>
      <c r="D40" s="964"/>
      <c r="E40" s="964"/>
      <c r="F40" s="964"/>
      <c r="G40" s="956"/>
      <c r="H40" s="956"/>
      <c r="I40" s="956"/>
      <c r="J40" s="956"/>
      <c r="K40" s="956"/>
      <c r="L40" s="956"/>
      <c r="M40" s="956"/>
      <c r="N40" s="956"/>
      <c r="O40" s="956"/>
      <c r="P40" s="957"/>
    </row>
    <row r="41" spans="1:16" ht="15.75" customHeight="1" thickBot="1" x14ac:dyDescent="0.4">
      <c r="A41" s="1754" t="s">
        <v>493</v>
      </c>
      <c r="B41" s="1755"/>
      <c r="C41" s="1755"/>
      <c r="D41" s="1755"/>
      <c r="E41" s="1755"/>
      <c r="F41" s="1755"/>
      <c r="G41" s="1755"/>
      <c r="H41" s="1755"/>
      <c r="I41" s="1755"/>
      <c r="J41" s="1755"/>
      <c r="K41" s="1755"/>
      <c r="L41" s="1755"/>
      <c r="M41" s="1755"/>
      <c r="N41" s="1755"/>
      <c r="O41" s="1755"/>
      <c r="P41" s="1756"/>
    </row>
    <row r="42" spans="1:16" ht="15.75" customHeight="1" x14ac:dyDescent="0.35">
      <c r="A42" s="958"/>
      <c r="B42" s="965" t="s">
        <v>524</v>
      </c>
      <c r="C42" s="947"/>
      <c r="D42" s="947"/>
      <c r="E42" s="947"/>
      <c r="F42" s="947"/>
      <c r="G42" s="948"/>
      <c r="H42" s="948"/>
      <c r="I42" s="948"/>
      <c r="J42" s="948"/>
      <c r="K42" s="948"/>
      <c r="L42" s="948"/>
      <c r="M42" s="948"/>
      <c r="N42" s="948"/>
      <c r="O42" s="948"/>
      <c r="P42" s="949"/>
    </row>
    <row r="43" spans="1:16" ht="15.75" customHeight="1" x14ac:dyDescent="0.35">
      <c r="A43" s="960"/>
      <c r="B43" s="966" t="s">
        <v>527</v>
      </c>
      <c r="C43" s="951"/>
      <c r="D43" s="951"/>
      <c r="E43" s="951"/>
      <c r="F43" s="951"/>
      <c r="G43" s="953"/>
      <c r="H43" s="953"/>
      <c r="I43" s="953"/>
      <c r="J43" s="953"/>
      <c r="K43" s="953"/>
      <c r="L43" s="953"/>
      <c r="M43" s="953"/>
      <c r="N43" s="953"/>
      <c r="O43" s="953"/>
      <c r="P43" s="954"/>
    </row>
    <row r="44" spans="1:16" ht="15.75" customHeight="1" x14ac:dyDescent="0.35">
      <c r="A44" s="960"/>
      <c r="B44" s="966" t="s">
        <v>536</v>
      </c>
      <c r="C44" s="951"/>
      <c r="D44" s="951"/>
      <c r="E44" s="951"/>
      <c r="F44" s="951"/>
      <c r="G44" s="953"/>
      <c r="H44" s="953"/>
      <c r="I44" s="953"/>
      <c r="J44" s="953"/>
      <c r="K44" s="953"/>
      <c r="L44" s="953"/>
      <c r="M44" s="953"/>
      <c r="N44" s="953"/>
      <c r="O44" s="953"/>
      <c r="P44" s="954"/>
    </row>
    <row r="45" spans="1:16" ht="15.75" customHeight="1" x14ac:dyDescent="0.35">
      <c r="A45" s="960"/>
      <c r="B45" s="951"/>
      <c r="C45" s="966" t="s">
        <v>537</v>
      </c>
      <c r="D45" s="951"/>
      <c r="E45" s="951"/>
      <c r="F45" s="951"/>
      <c r="G45" s="953"/>
      <c r="H45" s="953"/>
      <c r="I45" s="953"/>
      <c r="J45" s="953"/>
      <c r="K45" s="953"/>
      <c r="L45" s="953"/>
      <c r="M45" s="953"/>
      <c r="N45" s="953"/>
      <c r="O45" s="953"/>
      <c r="P45" s="954"/>
    </row>
    <row r="46" spans="1:16" ht="15.75" customHeight="1" x14ac:dyDescent="0.35">
      <c r="A46" s="960"/>
      <c r="B46" s="966" t="s">
        <v>538</v>
      </c>
      <c r="C46" s="951"/>
      <c r="D46" s="951"/>
      <c r="E46" s="951"/>
      <c r="F46" s="951"/>
      <c r="G46" s="953"/>
      <c r="H46" s="953"/>
      <c r="I46" s="953"/>
      <c r="J46" s="953"/>
      <c r="K46" s="953"/>
      <c r="L46" s="953"/>
      <c r="M46" s="953"/>
      <c r="N46" s="953"/>
      <c r="O46" s="953"/>
      <c r="P46" s="954"/>
    </row>
    <row r="47" spans="1:16" ht="15.75" customHeight="1" x14ac:dyDescent="0.35">
      <c r="A47" s="960"/>
      <c r="B47" s="951"/>
      <c r="C47" s="966" t="s">
        <v>539</v>
      </c>
      <c r="D47" s="951"/>
      <c r="E47" s="951"/>
      <c r="F47" s="951"/>
      <c r="G47" s="953"/>
      <c r="H47" s="953"/>
      <c r="I47" s="953"/>
      <c r="J47" s="953"/>
      <c r="K47" s="953"/>
      <c r="L47" s="953"/>
      <c r="M47" s="953"/>
      <c r="N47" s="953"/>
      <c r="O47" s="953"/>
      <c r="P47" s="954"/>
    </row>
    <row r="48" spans="1:16" ht="15.75" customHeight="1" x14ac:dyDescent="0.35">
      <c r="A48" s="960"/>
      <c r="B48" s="951"/>
      <c r="C48" s="966" t="s">
        <v>540</v>
      </c>
      <c r="D48" s="951"/>
      <c r="E48" s="951"/>
      <c r="F48" s="951"/>
      <c r="G48" s="953"/>
      <c r="H48" s="953"/>
      <c r="I48" s="953"/>
      <c r="J48" s="953"/>
      <c r="K48" s="953"/>
      <c r="L48" s="953"/>
      <c r="M48" s="953"/>
      <c r="N48" s="953"/>
      <c r="O48" s="953"/>
      <c r="P48" s="954"/>
    </row>
    <row r="49" spans="1:16" ht="15.75" customHeight="1" x14ac:dyDescent="0.35">
      <c r="A49" s="960"/>
      <c r="B49" s="966" t="s">
        <v>541</v>
      </c>
      <c r="C49" s="951"/>
      <c r="D49" s="951"/>
      <c r="E49" s="951"/>
      <c r="F49" s="951"/>
      <c r="G49" s="953"/>
      <c r="H49" s="953"/>
      <c r="I49" s="953"/>
      <c r="J49" s="953"/>
      <c r="K49" s="953"/>
      <c r="L49" s="953"/>
      <c r="M49" s="953"/>
      <c r="N49" s="953"/>
      <c r="O49" s="953"/>
      <c r="P49" s="954"/>
    </row>
    <row r="50" spans="1:16" ht="15.75" customHeight="1" thickBot="1" x14ac:dyDescent="0.4">
      <c r="A50" s="959"/>
      <c r="B50" s="964" t="s">
        <v>505</v>
      </c>
      <c r="C50" s="964"/>
      <c r="D50" s="964"/>
      <c r="E50" s="964"/>
      <c r="F50" s="964"/>
      <c r="G50" s="956"/>
      <c r="H50" s="956"/>
      <c r="I50" s="956"/>
      <c r="J50" s="956"/>
      <c r="K50" s="956"/>
      <c r="L50" s="956"/>
      <c r="M50" s="956"/>
      <c r="N50" s="956"/>
      <c r="O50" s="956"/>
      <c r="P50" s="957"/>
    </row>
    <row r="51" spans="1:16" ht="15.75" customHeight="1" thickBot="1" x14ac:dyDescent="0.4">
      <c r="A51" s="1754" t="s">
        <v>494</v>
      </c>
      <c r="B51" s="1755"/>
      <c r="C51" s="1755"/>
      <c r="D51" s="1755"/>
      <c r="E51" s="1755"/>
      <c r="F51" s="1755"/>
      <c r="G51" s="1755"/>
      <c r="H51" s="1755"/>
      <c r="I51" s="1755"/>
      <c r="J51" s="1755"/>
      <c r="K51" s="1755"/>
      <c r="L51" s="1755"/>
      <c r="M51" s="1755"/>
      <c r="N51" s="1755"/>
      <c r="O51" s="1755"/>
      <c r="P51" s="1756"/>
    </row>
    <row r="52" spans="1:16" ht="15.75" customHeight="1" x14ac:dyDescent="0.35">
      <c r="A52" s="958"/>
      <c r="B52" s="965" t="s">
        <v>542</v>
      </c>
      <c r="C52" s="947"/>
      <c r="D52" s="947"/>
      <c r="E52" s="947"/>
      <c r="F52" s="947"/>
      <c r="G52" s="948"/>
      <c r="H52" s="948"/>
      <c r="I52" s="948"/>
      <c r="J52" s="948"/>
      <c r="K52" s="948"/>
      <c r="L52" s="948"/>
      <c r="M52" s="948"/>
      <c r="N52" s="948"/>
      <c r="O52" s="948"/>
      <c r="P52" s="949"/>
    </row>
    <row r="53" spans="1:16" ht="15.75" customHeight="1" x14ac:dyDescent="0.35">
      <c r="A53" s="960"/>
      <c r="B53" s="966" t="s">
        <v>543</v>
      </c>
      <c r="C53" s="951"/>
      <c r="D53" s="951"/>
      <c r="E53" s="951"/>
      <c r="F53" s="951"/>
      <c r="G53" s="953"/>
      <c r="H53" s="953"/>
      <c r="I53" s="953"/>
      <c r="J53" s="953"/>
      <c r="K53" s="953"/>
      <c r="L53" s="953"/>
      <c r="M53" s="953"/>
      <c r="N53" s="953"/>
      <c r="O53" s="953"/>
      <c r="P53" s="954"/>
    </row>
    <row r="54" spans="1:16" ht="15.75" customHeight="1" x14ac:dyDescent="0.35">
      <c r="A54" s="960"/>
      <c r="B54" s="966" t="s">
        <v>544</v>
      </c>
      <c r="C54" s="951"/>
      <c r="D54" s="951"/>
      <c r="E54" s="951"/>
      <c r="F54" s="951"/>
      <c r="G54" s="953"/>
      <c r="H54" s="953"/>
      <c r="I54" s="953"/>
      <c r="J54" s="953"/>
      <c r="K54" s="953"/>
      <c r="L54" s="953"/>
      <c r="M54" s="953"/>
      <c r="N54" s="953"/>
      <c r="O54" s="953"/>
      <c r="P54" s="954"/>
    </row>
    <row r="55" spans="1:16" ht="15.75" customHeight="1" x14ac:dyDescent="0.35">
      <c r="A55" s="960"/>
      <c r="B55" s="966" t="s">
        <v>545</v>
      </c>
      <c r="C55" s="951"/>
      <c r="D55" s="951"/>
      <c r="E55" s="951"/>
      <c r="F55" s="951"/>
      <c r="G55" s="953"/>
      <c r="H55" s="953"/>
      <c r="I55" s="953"/>
      <c r="J55" s="953"/>
      <c r="K55" s="953"/>
      <c r="L55" s="953"/>
      <c r="M55" s="953"/>
      <c r="N55" s="953"/>
      <c r="O55" s="953"/>
      <c r="P55" s="954"/>
    </row>
    <row r="56" spans="1:16" ht="15.75" customHeight="1" x14ac:dyDescent="0.35">
      <c r="A56" s="960"/>
      <c r="B56" s="966" t="s">
        <v>546</v>
      </c>
      <c r="C56" s="951"/>
      <c r="D56" s="951"/>
      <c r="E56" s="951"/>
      <c r="F56" s="951"/>
      <c r="G56" s="953"/>
      <c r="H56" s="953"/>
      <c r="I56" s="953"/>
      <c r="J56" s="953"/>
      <c r="K56" s="953"/>
      <c r="L56" s="953"/>
      <c r="M56" s="953"/>
      <c r="N56" s="953"/>
      <c r="O56" s="953"/>
      <c r="P56" s="954"/>
    </row>
    <row r="57" spans="1:16" ht="15.75" customHeight="1" x14ac:dyDescent="0.35">
      <c r="A57" s="960"/>
      <c r="B57" s="966" t="s">
        <v>638</v>
      </c>
      <c r="C57" s="951"/>
      <c r="D57" s="951"/>
      <c r="E57" s="951"/>
      <c r="F57" s="951"/>
      <c r="G57" s="953"/>
      <c r="H57" s="953"/>
      <c r="I57" s="953"/>
      <c r="J57" s="953"/>
      <c r="K57" s="953"/>
      <c r="L57" s="953"/>
      <c r="M57" s="953"/>
      <c r="N57" s="953"/>
      <c r="O57" s="953"/>
      <c r="P57" s="954"/>
    </row>
    <row r="58" spans="1:16" ht="15.75" customHeight="1" thickBot="1" x14ac:dyDescent="0.4">
      <c r="A58" s="959"/>
      <c r="B58" s="964"/>
      <c r="C58" s="972" t="s">
        <v>639</v>
      </c>
      <c r="D58" s="964"/>
      <c r="E58" s="964"/>
      <c r="F58" s="964"/>
      <c r="G58" s="956"/>
      <c r="H58" s="956"/>
      <c r="I58" s="956"/>
      <c r="J58" s="956"/>
      <c r="K58" s="956"/>
      <c r="L58" s="956"/>
      <c r="M58" s="956"/>
      <c r="N58" s="956"/>
      <c r="O58" s="956"/>
      <c r="P58" s="957"/>
    </row>
    <row r="59" spans="1:16" ht="15.75" customHeight="1" thickBot="1" x14ac:dyDescent="0.4">
      <c r="A59" s="1754" t="s">
        <v>495</v>
      </c>
      <c r="B59" s="1755"/>
      <c r="C59" s="1755"/>
      <c r="D59" s="1755"/>
      <c r="E59" s="1755"/>
      <c r="F59" s="1755"/>
      <c r="G59" s="1755"/>
      <c r="H59" s="1755"/>
      <c r="I59" s="1755"/>
      <c r="J59" s="1755"/>
      <c r="K59" s="1755"/>
      <c r="L59" s="1755"/>
      <c r="M59" s="1755"/>
      <c r="N59" s="1755"/>
      <c r="O59" s="1755"/>
      <c r="P59" s="1756"/>
    </row>
    <row r="60" spans="1:16" ht="15.75" customHeight="1" x14ac:dyDescent="0.35">
      <c r="A60" s="958"/>
      <c r="B60" s="965" t="s">
        <v>524</v>
      </c>
      <c r="C60" s="947"/>
      <c r="D60" s="947"/>
      <c r="E60" s="947"/>
      <c r="F60" s="947"/>
      <c r="G60" s="948"/>
      <c r="H60" s="948"/>
      <c r="I60" s="948"/>
      <c r="J60" s="948"/>
      <c r="K60" s="948"/>
      <c r="L60" s="948"/>
      <c r="M60" s="948"/>
      <c r="N60" s="948"/>
      <c r="O60" s="948"/>
      <c r="P60" s="949"/>
    </row>
    <row r="61" spans="1:16" ht="15.75" customHeight="1" x14ac:dyDescent="0.35">
      <c r="A61" s="960"/>
      <c r="B61" s="966" t="s">
        <v>547</v>
      </c>
      <c r="C61" s="951"/>
      <c r="D61" s="951"/>
      <c r="E61" s="951"/>
      <c r="F61" s="951"/>
      <c r="G61" s="953"/>
      <c r="H61" s="953"/>
      <c r="I61" s="953"/>
      <c r="J61" s="953"/>
      <c r="K61" s="953"/>
      <c r="L61" s="953"/>
      <c r="M61" s="953"/>
      <c r="N61" s="953"/>
      <c r="O61" s="953"/>
      <c r="P61" s="954"/>
    </row>
    <row r="62" spans="1:16" ht="15.75" customHeight="1" x14ac:dyDescent="0.35">
      <c r="A62" s="960"/>
      <c r="B62" s="966" t="s">
        <v>548</v>
      </c>
      <c r="C62" s="951"/>
      <c r="D62" s="951"/>
      <c r="E62" s="951"/>
      <c r="F62" s="951"/>
      <c r="G62" s="953"/>
      <c r="H62" s="953"/>
      <c r="I62" s="953"/>
      <c r="J62" s="953"/>
      <c r="K62" s="953"/>
      <c r="L62" s="953"/>
      <c r="M62" s="953"/>
      <c r="N62" s="953"/>
      <c r="O62" s="953"/>
      <c r="P62" s="954"/>
    </row>
    <row r="63" spans="1:16" ht="32.25" customHeight="1" x14ac:dyDescent="0.35">
      <c r="A63" s="960"/>
      <c r="B63" s="951"/>
      <c r="C63" s="1769" t="s">
        <v>549</v>
      </c>
      <c r="D63" s="1769"/>
      <c r="E63" s="1769"/>
      <c r="F63" s="1769"/>
      <c r="G63" s="1769"/>
      <c r="H63" s="1769"/>
      <c r="I63" s="1769"/>
      <c r="J63" s="1769"/>
      <c r="K63" s="1769"/>
      <c r="L63" s="1769"/>
      <c r="M63" s="1769"/>
      <c r="N63" s="1769"/>
      <c r="O63" s="1769"/>
      <c r="P63" s="1770"/>
    </row>
    <row r="64" spans="1:16" ht="15.75" customHeight="1" x14ac:dyDescent="0.35">
      <c r="A64" s="960"/>
      <c r="B64" s="966" t="s">
        <v>550</v>
      </c>
      <c r="C64" s="951"/>
      <c r="D64" s="951"/>
      <c r="E64" s="951"/>
      <c r="F64" s="951"/>
      <c r="G64" s="953"/>
      <c r="H64" s="953"/>
      <c r="I64" s="953"/>
      <c r="J64" s="953"/>
      <c r="K64" s="953"/>
      <c r="L64" s="953"/>
      <c r="M64" s="953"/>
      <c r="N64" s="953"/>
      <c r="O64" s="953"/>
      <c r="P64" s="954"/>
    </row>
    <row r="65" spans="1:16" ht="31.5" customHeight="1" thickBot="1" x14ac:dyDescent="0.4">
      <c r="A65" s="959"/>
      <c r="B65" s="1771" t="s">
        <v>576</v>
      </c>
      <c r="C65" s="1771"/>
      <c r="D65" s="1771"/>
      <c r="E65" s="1771"/>
      <c r="F65" s="1771"/>
      <c r="G65" s="1771"/>
      <c r="H65" s="1771"/>
      <c r="I65" s="1771"/>
      <c r="J65" s="1771"/>
      <c r="K65" s="1771"/>
      <c r="L65" s="1771"/>
      <c r="M65" s="1771"/>
      <c r="N65" s="1771"/>
      <c r="O65" s="1771"/>
      <c r="P65" s="1772"/>
    </row>
    <row r="66" spans="1:16" ht="15.75" customHeight="1" thickBot="1" x14ac:dyDescent="0.4">
      <c r="A66" s="1761" t="s">
        <v>496</v>
      </c>
      <c r="B66" s="1762"/>
      <c r="C66" s="1762"/>
      <c r="D66" s="1762"/>
      <c r="E66" s="1762"/>
      <c r="F66" s="1762"/>
      <c r="G66" s="1762"/>
      <c r="H66" s="1762"/>
      <c r="I66" s="1762"/>
      <c r="J66" s="1762"/>
      <c r="K66" s="1762"/>
      <c r="L66" s="1762"/>
      <c r="M66" s="1762"/>
      <c r="N66" s="1762"/>
      <c r="O66" s="1762"/>
      <c r="P66" s="1763"/>
    </row>
    <row r="67" spans="1:16" ht="34.5" customHeight="1" thickBot="1" x14ac:dyDescent="0.4">
      <c r="A67" s="961"/>
      <c r="B67" s="1779" t="s">
        <v>551</v>
      </c>
      <c r="C67" s="1779"/>
      <c r="D67" s="1779"/>
      <c r="E67" s="1779"/>
      <c r="F67" s="1779"/>
      <c r="G67" s="1779"/>
      <c r="H67" s="1779"/>
      <c r="I67" s="1779"/>
      <c r="J67" s="1779"/>
      <c r="K67" s="1779"/>
      <c r="L67" s="1779"/>
      <c r="M67" s="1779"/>
      <c r="N67" s="1779"/>
      <c r="O67" s="1779"/>
      <c r="P67" s="1780"/>
    </row>
    <row r="68" spans="1:16" ht="15.75" customHeight="1" thickBot="1" x14ac:dyDescent="0.4">
      <c r="A68" s="1784" t="s">
        <v>497</v>
      </c>
      <c r="B68" s="1785"/>
      <c r="C68" s="1785"/>
      <c r="D68" s="1785"/>
      <c r="E68" s="1785"/>
      <c r="F68" s="1785"/>
      <c r="G68" s="1785"/>
      <c r="H68" s="1785"/>
      <c r="I68" s="1785"/>
      <c r="J68" s="1785"/>
      <c r="K68" s="1785"/>
      <c r="L68" s="1785"/>
      <c r="M68" s="1785"/>
      <c r="N68" s="1785"/>
      <c r="O68" s="1785"/>
      <c r="P68" s="1786"/>
    </row>
    <row r="69" spans="1:16" ht="15.75" customHeight="1" x14ac:dyDescent="0.35">
      <c r="A69" s="958"/>
      <c r="B69" s="965" t="s">
        <v>552</v>
      </c>
      <c r="C69" s="947"/>
      <c r="D69" s="947"/>
      <c r="E69" s="947"/>
      <c r="F69" s="947"/>
      <c r="G69" s="948"/>
      <c r="H69" s="948"/>
      <c r="I69" s="948"/>
      <c r="J69" s="948"/>
      <c r="K69" s="948"/>
      <c r="L69" s="948"/>
      <c r="M69" s="948"/>
      <c r="N69" s="948"/>
      <c r="O69" s="948"/>
      <c r="P69" s="949"/>
    </row>
    <row r="70" spans="1:16" ht="15.75" customHeight="1" x14ac:dyDescent="0.35">
      <c r="A70" s="960"/>
      <c r="B70" s="966" t="s">
        <v>553</v>
      </c>
      <c r="C70" s="951"/>
      <c r="D70" s="951"/>
      <c r="E70" s="951"/>
      <c r="F70" s="951"/>
      <c r="G70" s="953"/>
      <c r="H70" s="953"/>
      <c r="I70" s="953"/>
      <c r="J70" s="953"/>
      <c r="K70" s="953"/>
      <c r="L70" s="953"/>
      <c r="M70" s="953"/>
      <c r="N70" s="953"/>
      <c r="O70" s="953"/>
      <c r="P70" s="954"/>
    </row>
    <row r="71" spans="1:16" ht="15.75" customHeight="1" x14ac:dyDescent="0.35">
      <c r="A71" s="960"/>
      <c r="B71" s="966" t="s">
        <v>554</v>
      </c>
      <c r="C71" s="951"/>
      <c r="D71" s="951"/>
      <c r="E71" s="951"/>
      <c r="F71" s="951"/>
      <c r="G71" s="953"/>
      <c r="H71" s="953"/>
      <c r="I71" s="953"/>
      <c r="J71" s="953"/>
      <c r="K71" s="953"/>
      <c r="L71" s="953"/>
      <c r="M71" s="953"/>
      <c r="N71" s="953"/>
      <c r="O71" s="953"/>
      <c r="P71" s="954"/>
    </row>
    <row r="72" spans="1:16" ht="15.75" customHeight="1" x14ac:dyDescent="0.35">
      <c r="A72" s="960"/>
      <c r="B72" s="951"/>
      <c r="C72" s="966" t="s">
        <v>577</v>
      </c>
      <c r="D72" s="951"/>
      <c r="E72" s="951"/>
      <c r="F72" s="951"/>
      <c r="G72" s="953"/>
      <c r="H72" s="953"/>
      <c r="I72" s="953"/>
      <c r="J72" s="953"/>
      <c r="K72" s="953"/>
      <c r="L72" s="953"/>
      <c r="M72" s="953"/>
      <c r="N72" s="953"/>
      <c r="O72" s="953"/>
      <c r="P72" s="954"/>
    </row>
    <row r="73" spans="1:16" ht="15.75" customHeight="1" x14ac:dyDescent="0.35">
      <c r="A73" s="960"/>
      <c r="B73" s="951"/>
      <c r="C73" s="966" t="s">
        <v>555</v>
      </c>
      <c r="D73" s="951"/>
      <c r="E73" s="951"/>
      <c r="F73" s="951"/>
      <c r="G73" s="953"/>
      <c r="H73" s="953"/>
      <c r="I73" s="953"/>
      <c r="J73" s="953"/>
      <c r="K73" s="953"/>
      <c r="L73" s="953"/>
      <c r="M73" s="953"/>
      <c r="N73" s="953"/>
      <c r="O73" s="953"/>
      <c r="P73" s="954"/>
    </row>
    <row r="74" spans="1:16" ht="15.75" customHeight="1" x14ac:dyDescent="0.35">
      <c r="A74" s="960"/>
      <c r="B74" s="951"/>
      <c r="C74" s="951"/>
      <c r="D74" s="966" t="s">
        <v>556</v>
      </c>
      <c r="F74" s="951"/>
      <c r="G74" s="953"/>
      <c r="H74" s="953"/>
      <c r="I74" s="953"/>
      <c r="J74" s="953"/>
      <c r="K74" s="953"/>
      <c r="L74" s="953"/>
      <c r="M74" s="953"/>
      <c r="N74" s="953"/>
      <c r="O74" s="953"/>
      <c r="P74" s="954"/>
    </row>
    <row r="75" spans="1:16" ht="15.75" customHeight="1" x14ac:dyDescent="0.35">
      <c r="A75" s="960"/>
      <c r="B75" s="951"/>
      <c r="C75" s="951"/>
      <c r="D75" s="966" t="s">
        <v>557</v>
      </c>
      <c r="F75" s="951"/>
      <c r="G75" s="953"/>
      <c r="H75" s="953"/>
      <c r="I75" s="953"/>
      <c r="J75" s="953"/>
      <c r="K75" s="953"/>
      <c r="L75" s="953"/>
      <c r="M75" s="953"/>
      <c r="N75" s="953"/>
      <c r="O75" s="953"/>
      <c r="P75" s="954"/>
    </row>
    <row r="76" spans="1:16" ht="15.75" customHeight="1" x14ac:dyDescent="0.35">
      <c r="A76" s="960"/>
      <c r="B76" s="951"/>
      <c r="C76" s="951"/>
      <c r="D76" s="966" t="s">
        <v>558</v>
      </c>
      <c r="F76" s="951"/>
      <c r="G76" s="953"/>
      <c r="H76" s="953"/>
      <c r="I76" s="953"/>
      <c r="J76" s="953"/>
      <c r="K76" s="953"/>
      <c r="L76" s="953"/>
      <c r="M76" s="953"/>
      <c r="N76" s="953"/>
      <c r="O76" s="953"/>
      <c r="P76" s="954"/>
    </row>
    <row r="77" spans="1:16" ht="15.75" customHeight="1" x14ac:dyDescent="0.35">
      <c r="A77" s="960"/>
      <c r="B77" s="951"/>
      <c r="C77" s="951"/>
      <c r="D77" s="951"/>
      <c r="E77" s="966" t="s">
        <v>559</v>
      </c>
      <c r="G77" s="953"/>
      <c r="H77" s="953"/>
      <c r="I77" s="953"/>
      <c r="J77" s="953"/>
      <c r="K77" s="953"/>
      <c r="L77" s="953"/>
      <c r="M77" s="953"/>
      <c r="N77" s="953"/>
      <c r="O77" s="953"/>
      <c r="P77" s="954"/>
    </row>
    <row r="78" spans="1:16" ht="15.75" customHeight="1" x14ac:dyDescent="0.35">
      <c r="A78" s="960"/>
      <c r="B78" s="951"/>
      <c r="C78" s="951"/>
      <c r="D78" s="951"/>
      <c r="E78" s="966" t="s">
        <v>573</v>
      </c>
      <c r="G78" s="966"/>
      <c r="H78" s="966"/>
      <c r="I78" s="966"/>
      <c r="J78" s="966"/>
      <c r="K78" s="966"/>
      <c r="L78" s="966"/>
      <c r="M78" s="966"/>
      <c r="N78" s="966"/>
      <c r="O78" s="966"/>
      <c r="P78" s="973"/>
    </row>
    <row r="79" spans="1:16" ht="30.75" customHeight="1" thickBot="1" x14ac:dyDescent="0.4">
      <c r="A79" s="960"/>
      <c r="B79" s="951"/>
      <c r="C79" s="951"/>
      <c r="D79" s="951"/>
      <c r="E79" s="1767" t="s">
        <v>507</v>
      </c>
      <c r="F79" s="1767"/>
      <c r="G79" s="1767"/>
      <c r="H79" s="1767"/>
      <c r="I79" s="1767"/>
      <c r="J79" s="1767"/>
      <c r="K79" s="1767"/>
      <c r="L79" s="1767"/>
      <c r="M79" s="1767"/>
      <c r="N79" s="1767"/>
      <c r="O79" s="1767"/>
      <c r="P79" s="1768"/>
    </row>
    <row r="80" spans="1:16" ht="15.75" customHeight="1" thickBot="1" x14ac:dyDescent="0.4">
      <c r="A80" s="1754" t="s">
        <v>498</v>
      </c>
      <c r="B80" s="1755"/>
      <c r="C80" s="1755"/>
      <c r="D80" s="1755"/>
      <c r="E80" s="1755"/>
      <c r="F80" s="1755"/>
      <c r="G80" s="1755"/>
      <c r="H80" s="1755"/>
      <c r="I80" s="1755"/>
      <c r="J80" s="1755"/>
      <c r="K80" s="1755"/>
      <c r="L80" s="1755"/>
      <c r="M80" s="1755"/>
      <c r="N80" s="1755"/>
      <c r="O80" s="1755"/>
      <c r="P80" s="1756"/>
    </row>
    <row r="81" spans="1:16" ht="32.25" customHeight="1" x14ac:dyDescent="0.35">
      <c r="A81" s="958"/>
      <c r="B81" s="1757" t="s">
        <v>560</v>
      </c>
      <c r="C81" s="1757"/>
      <c r="D81" s="1757"/>
      <c r="E81" s="1757"/>
      <c r="F81" s="1757"/>
      <c r="G81" s="1757"/>
      <c r="H81" s="1757"/>
      <c r="I81" s="1757"/>
      <c r="J81" s="1757"/>
      <c r="K81" s="1757"/>
      <c r="L81" s="1757"/>
      <c r="M81" s="1757"/>
      <c r="N81" s="1757"/>
      <c r="O81" s="1757"/>
      <c r="P81" s="1758"/>
    </row>
    <row r="82" spans="1:16" ht="32.25" customHeight="1" x14ac:dyDescent="0.35">
      <c r="A82" s="960"/>
      <c r="B82" s="1769" t="s">
        <v>561</v>
      </c>
      <c r="C82" s="1769"/>
      <c r="D82" s="1769"/>
      <c r="E82" s="1769"/>
      <c r="F82" s="1769"/>
      <c r="G82" s="1769"/>
      <c r="H82" s="1769"/>
      <c r="I82" s="1769"/>
      <c r="J82" s="1769"/>
      <c r="K82" s="1769"/>
      <c r="L82" s="1769"/>
      <c r="M82" s="1769"/>
      <c r="N82" s="1769"/>
      <c r="O82" s="1769"/>
      <c r="P82" s="1770"/>
    </row>
    <row r="83" spans="1:16" ht="33.75" customHeight="1" x14ac:dyDescent="0.35">
      <c r="A83" s="960"/>
      <c r="B83" s="1769" t="s">
        <v>562</v>
      </c>
      <c r="C83" s="1769"/>
      <c r="D83" s="1769"/>
      <c r="E83" s="1769"/>
      <c r="F83" s="1769"/>
      <c r="G83" s="1769"/>
      <c r="H83" s="1769"/>
      <c r="I83" s="1769"/>
      <c r="J83" s="1769"/>
      <c r="K83" s="1769"/>
      <c r="L83" s="1769"/>
      <c r="M83" s="1769"/>
      <c r="N83" s="1769"/>
      <c r="O83" s="1769"/>
      <c r="P83" s="1770"/>
    </row>
    <row r="84" spans="1:16" ht="15.75" customHeight="1" x14ac:dyDescent="0.35">
      <c r="A84" s="960"/>
      <c r="B84" s="951"/>
      <c r="C84" s="951" t="s">
        <v>500</v>
      </c>
      <c r="D84" s="951"/>
      <c r="E84" s="951"/>
      <c r="F84" s="951"/>
      <c r="G84" s="953"/>
      <c r="H84" s="953"/>
      <c r="I84" s="953"/>
      <c r="J84" s="953"/>
      <c r="K84" s="953"/>
      <c r="L84" s="953"/>
      <c r="M84" s="953"/>
      <c r="N84" s="953"/>
      <c r="O84" s="953"/>
      <c r="P84" s="954"/>
    </row>
    <row r="85" spans="1:16" ht="15.75" customHeight="1" x14ac:dyDescent="0.35">
      <c r="A85" s="960"/>
      <c r="B85" s="966" t="s">
        <v>563</v>
      </c>
      <c r="C85" s="951"/>
      <c r="D85" s="951"/>
      <c r="E85" s="951"/>
      <c r="F85" s="951"/>
      <c r="G85" s="953"/>
      <c r="H85" s="953"/>
      <c r="I85" s="953"/>
      <c r="J85" s="953"/>
      <c r="K85" s="953"/>
      <c r="L85" s="953"/>
      <c r="M85" s="953"/>
      <c r="N85" s="953"/>
      <c r="O85" s="953"/>
      <c r="P85" s="954"/>
    </row>
    <row r="86" spans="1:16" ht="15.75" customHeight="1" thickBot="1" x14ac:dyDescent="0.4">
      <c r="A86" s="959"/>
      <c r="B86" s="972" t="s">
        <v>564</v>
      </c>
      <c r="C86" s="964"/>
      <c r="D86" s="964"/>
      <c r="E86" s="964"/>
      <c r="F86" s="964"/>
      <c r="G86" s="956"/>
      <c r="H86" s="956"/>
      <c r="I86" s="956"/>
      <c r="J86" s="956"/>
      <c r="K86" s="956"/>
      <c r="L86" s="956"/>
      <c r="M86" s="956"/>
      <c r="N86" s="956"/>
      <c r="O86" s="956"/>
      <c r="P86" s="957"/>
    </row>
    <row r="87" spans="1:16" ht="15.75" customHeight="1" thickBot="1" x14ac:dyDescent="0.4">
      <c r="A87" s="1781" t="s">
        <v>578</v>
      </c>
      <c r="B87" s="1782"/>
      <c r="C87" s="1782"/>
      <c r="D87" s="1782"/>
      <c r="E87" s="1782"/>
      <c r="F87" s="1782"/>
      <c r="G87" s="1782"/>
      <c r="H87" s="1782"/>
      <c r="I87" s="1782"/>
      <c r="J87" s="1782"/>
      <c r="K87" s="1782"/>
      <c r="L87" s="1782"/>
      <c r="M87" s="1782"/>
      <c r="N87" s="1782"/>
      <c r="O87" s="1782"/>
      <c r="P87" s="1783"/>
    </row>
    <row r="88" spans="1:16" ht="15.75" customHeight="1" x14ac:dyDescent="0.35">
      <c r="A88" s="958"/>
      <c r="B88" s="965" t="s">
        <v>565</v>
      </c>
      <c r="C88" s="947"/>
      <c r="D88" s="947"/>
      <c r="E88" s="947"/>
      <c r="F88" s="947"/>
      <c r="G88" s="948"/>
      <c r="H88" s="948"/>
      <c r="I88" s="948"/>
      <c r="J88" s="948"/>
      <c r="K88" s="948"/>
      <c r="L88" s="948"/>
      <c r="M88" s="948"/>
      <c r="N88" s="948"/>
      <c r="O88" s="948"/>
      <c r="P88" s="949"/>
    </row>
    <row r="89" spans="1:16" ht="15.75" customHeight="1" x14ac:dyDescent="0.35">
      <c r="A89" s="960"/>
      <c r="B89" s="966" t="s">
        <v>566</v>
      </c>
      <c r="C89" s="951"/>
      <c r="D89" s="951"/>
      <c r="E89" s="951"/>
      <c r="F89" s="951"/>
      <c r="G89" s="953"/>
      <c r="H89" s="953"/>
      <c r="I89" s="953"/>
      <c r="J89" s="953"/>
      <c r="K89" s="953"/>
      <c r="L89" s="953"/>
      <c r="M89" s="953"/>
      <c r="N89" s="953"/>
      <c r="O89" s="953"/>
      <c r="P89" s="954"/>
    </row>
    <row r="90" spans="1:16" ht="15.75" customHeight="1" x14ac:dyDescent="0.35">
      <c r="A90" s="960"/>
      <c r="B90" s="966" t="s">
        <v>579</v>
      </c>
      <c r="C90" s="951"/>
      <c r="D90" s="951"/>
      <c r="E90" s="951"/>
      <c r="F90" s="951"/>
      <c r="G90" s="953"/>
      <c r="H90" s="953"/>
      <c r="I90" s="953"/>
      <c r="J90" s="953"/>
      <c r="K90" s="953"/>
      <c r="L90" s="953"/>
      <c r="M90" s="953"/>
      <c r="N90" s="953"/>
      <c r="O90" s="953"/>
      <c r="P90" s="954"/>
    </row>
    <row r="91" spans="1:16" ht="32.25" customHeight="1" x14ac:dyDescent="0.35">
      <c r="A91" s="960"/>
      <c r="B91" s="1769" t="s">
        <v>567</v>
      </c>
      <c r="C91" s="1769"/>
      <c r="D91" s="1769"/>
      <c r="E91" s="1769"/>
      <c r="F91" s="1769"/>
      <c r="G91" s="1769"/>
      <c r="H91" s="1769"/>
      <c r="I91" s="1769"/>
      <c r="J91" s="1769"/>
      <c r="K91" s="1769"/>
      <c r="L91" s="1769"/>
      <c r="M91" s="1769"/>
      <c r="N91" s="1769"/>
      <c r="O91" s="1769"/>
      <c r="P91" s="1770"/>
    </row>
    <row r="92" spans="1:16" ht="15.75" customHeight="1" x14ac:dyDescent="0.35">
      <c r="A92" s="960"/>
      <c r="B92" s="951" t="s">
        <v>501</v>
      </c>
      <c r="C92" s="953"/>
      <c r="D92" s="953"/>
      <c r="E92" s="953"/>
      <c r="F92" s="953"/>
      <c r="G92" s="953"/>
      <c r="H92" s="953"/>
      <c r="I92" s="953"/>
      <c r="J92" s="953"/>
      <c r="K92" s="953"/>
      <c r="L92" s="953"/>
      <c r="M92" s="953"/>
      <c r="N92" s="953"/>
      <c r="O92" s="953"/>
      <c r="P92" s="954"/>
    </row>
    <row r="93" spans="1:16" ht="31.5" customHeight="1" x14ac:dyDescent="0.35">
      <c r="A93" s="960"/>
      <c r="B93" s="1775" t="s">
        <v>568</v>
      </c>
      <c r="C93" s="1775"/>
      <c r="D93" s="1775"/>
      <c r="E93" s="1775"/>
      <c r="F93" s="1775"/>
      <c r="G93" s="1775"/>
      <c r="H93" s="1775"/>
      <c r="I93" s="1775"/>
      <c r="J93" s="1775"/>
      <c r="K93" s="1775"/>
      <c r="L93" s="1775"/>
      <c r="M93" s="1775"/>
      <c r="N93" s="1775"/>
      <c r="O93" s="1775"/>
      <c r="P93" s="1776"/>
    </row>
    <row r="94" spans="1:16" ht="15.75" customHeight="1" x14ac:dyDescent="0.35">
      <c r="A94" s="960"/>
      <c r="B94" s="953"/>
      <c r="C94" s="966" t="s">
        <v>582</v>
      </c>
      <c r="D94" s="953"/>
      <c r="E94" s="953"/>
      <c r="F94" s="953"/>
      <c r="G94" s="953"/>
      <c r="H94" s="953"/>
      <c r="I94" s="953"/>
      <c r="J94" s="953"/>
      <c r="K94" s="953"/>
      <c r="L94" s="953"/>
      <c r="M94" s="953"/>
      <c r="N94" s="953"/>
      <c r="O94" s="953"/>
      <c r="P94" s="954"/>
    </row>
    <row r="95" spans="1:16" ht="15.75" customHeight="1" x14ac:dyDescent="0.35">
      <c r="A95" s="960" t="s">
        <v>56</v>
      </c>
      <c r="B95" s="953"/>
      <c r="C95" s="970" t="s">
        <v>569</v>
      </c>
      <c r="D95" s="953"/>
      <c r="E95" s="953"/>
      <c r="F95" s="953"/>
      <c r="G95" s="953"/>
      <c r="H95" s="953"/>
      <c r="I95" s="953"/>
      <c r="J95" s="953"/>
      <c r="K95" s="953"/>
      <c r="L95" s="953"/>
      <c r="M95" s="953"/>
      <c r="N95" s="953"/>
      <c r="O95" s="953"/>
      <c r="P95" s="954"/>
    </row>
    <row r="96" spans="1:16" ht="15.75" customHeight="1" x14ac:dyDescent="0.35">
      <c r="A96" s="960"/>
      <c r="B96" s="953"/>
      <c r="D96" s="1775" t="s">
        <v>580</v>
      </c>
      <c r="E96" s="1775"/>
      <c r="F96" s="1775"/>
      <c r="G96" s="1775"/>
      <c r="H96" s="1775"/>
      <c r="I96" s="1775"/>
      <c r="J96" s="1775"/>
      <c r="K96" s="1775"/>
      <c r="L96" s="1775"/>
      <c r="M96" s="1775"/>
      <c r="N96" s="1775"/>
      <c r="O96" s="1775"/>
      <c r="P96" s="1776"/>
    </row>
    <row r="97" spans="1:16" ht="34.5" customHeight="1" x14ac:dyDescent="0.35">
      <c r="A97" s="960"/>
      <c r="B97" s="953"/>
      <c r="D97" s="1775" t="s">
        <v>570</v>
      </c>
      <c r="E97" s="1775"/>
      <c r="F97" s="1775"/>
      <c r="G97" s="1775"/>
      <c r="H97" s="1775"/>
      <c r="I97" s="1775"/>
      <c r="J97" s="1775"/>
      <c r="K97" s="1775"/>
      <c r="L97" s="1775"/>
      <c r="M97" s="1775"/>
      <c r="N97" s="1775"/>
      <c r="O97" s="1775"/>
      <c r="P97" s="1776"/>
    </row>
    <row r="98" spans="1:16" ht="32.25" customHeight="1" x14ac:dyDescent="0.35">
      <c r="A98" s="960"/>
      <c r="B98" s="953"/>
      <c r="C98" s="970"/>
      <c r="D98" s="953"/>
      <c r="E98" s="1777" t="s">
        <v>581</v>
      </c>
      <c r="F98" s="1777"/>
      <c r="G98" s="1777"/>
      <c r="H98" s="1777"/>
      <c r="I98" s="1777"/>
      <c r="J98" s="1777"/>
      <c r="K98" s="1777"/>
      <c r="L98" s="1777"/>
      <c r="M98" s="1777"/>
      <c r="N98" s="1777"/>
      <c r="O98" s="1777"/>
      <c r="P98" s="1778"/>
    </row>
    <row r="99" spans="1:16" ht="33.75" customHeight="1" x14ac:dyDescent="0.35">
      <c r="A99" s="960"/>
      <c r="B99" s="953"/>
      <c r="C99" s="953"/>
      <c r="D99" s="1775" t="s">
        <v>583</v>
      </c>
      <c r="E99" s="1775"/>
      <c r="F99" s="1775"/>
      <c r="G99" s="1775"/>
      <c r="H99" s="1775"/>
      <c r="I99" s="1775"/>
      <c r="J99" s="1775"/>
      <c r="K99" s="1775"/>
      <c r="L99" s="1775"/>
      <c r="M99" s="1775"/>
      <c r="N99" s="1775"/>
      <c r="O99" s="1775"/>
      <c r="P99" s="1776"/>
    </row>
    <row r="100" spans="1:16" ht="31.5" customHeight="1" x14ac:dyDescent="0.35">
      <c r="A100" s="960"/>
      <c r="B100" s="953"/>
      <c r="C100" s="953"/>
      <c r="D100" s="953"/>
      <c r="E100" s="1775" t="s">
        <v>571</v>
      </c>
      <c r="F100" s="1775"/>
      <c r="G100" s="1775"/>
      <c r="H100" s="1775"/>
      <c r="I100" s="1775"/>
      <c r="J100" s="1775"/>
      <c r="K100" s="1775"/>
      <c r="L100" s="1775"/>
      <c r="M100" s="1775"/>
      <c r="N100" s="1775"/>
      <c r="O100" s="1775"/>
      <c r="P100" s="1776"/>
    </row>
    <row r="101" spans="1:16" ht="30.75" customHeight="1" x14ac:dyDescent="0.35">
      <c r="A101" s="960"/>
      <c r="B101" s="953"/>
      <c r="C101" s="953"/>
      <c r="D101" s="953"/>
      <c r="E101" s="953"/>
      <c r="F101" s="1775" t="s">
        <v>572</v>
      </c>
      <c r="G101" s="1775"/>
      <c r="H101" s="1775"/>
      <c r="I101" s="1775"/>
      <c r="J101" s="1775"/>
      <c r="K101" s="1775"/>
      <c r="L101" s="1775"/>
      <c r="M101" s="1775"/>
      <c r="N101" s="1775"/>
      <c r="O101" s="1775"/>
      <c r="P101" s="1776"/>
    </row>
    <row r="102" spans="1:16" ht="31.5" customHeight="1" thickBot="1" x14ac:dyDescent="0.4">
      <c r="A102" s="959"/>
      <c r="B102" s="956"/>
      <c r="C102" s="956"/>
      <c r="D102" s="956"/>
      <c r="E102" s="956"/>
      <c r="F102" s="1773" t="s">
        <v>502</v>
      </c>
      <c r="G102" s="1773"/>
      <c r="H102" s="1773"/>
      <c r="I102" s="1773"/>
      <c r="J102" s="1773"/>
      <c r="K102" s="1773"/>
      <c r="L102" s="1773"/>
      <c r="M102" s="1773"/>
      <c r="N102" s="1773"/>
      <c r="O102" s="1773"/>
      <c r="P102" s="1774"/>
    </row>
    <row r="103" spans="1:16" x14ac:dyDescent="0.35">
      <c r="A103" s="1"/>
      <c r="B103" s="1"/>
      <c r="C103" s="1"/>
      <c r="D103" s="1"/>
    </row>
    <row r="104" spans="1:16" x14ac:dyDescent="0.35">
      <c r="A104" s="1"/>
      <c r="B104" s="1"/>
      <c r="C104" s="1"/>
      <c r="D104" s="1"/>
    </row>
    <row r="105" spans="1:16" x14ac:dyDescent="0.35">
      <c r="A105" s="1"/>
      <c r="B105" s="1"/>
      <c r="C105" s="1"/>
      <c r="D105" s="1"/>
    </row>
    <row r="106" spans="1:16" x14ac:dyDescent="0.35">
      <c r="A106" s="1"/>
      <c r="B106" s="1"/>
      <c r="C106" s="1"/>
      <c r="D106" s="1"/>
    </row>
    <row r="107" spans="1:16" x14ac:dyDescent="0.35">
      <c r="A107" s="1"/>
      <c r="B107" s="1"/>
      <c r="C107" s="1"/>
      <c r="D107" s="1"/>
    </row>
    <row r="108" spans="1:16" x14ac:dyDescent="0.35">
      <c r="A108" s="1"/>
      <c r="B108" s="1"/>
      <c r="C108" s="1"/>
      <c r="D108" s="1"/>
    </row>
    <row r="109" spans="1:16" x14ac:dyDescent="0.35">
      <c r="A109" s="1"/>
      <c r="B109" s="1"/>
      <c r="C109" s="1"/>
      <c r="D109" s="1"/>
    </row>
    <row r="110" spans="1:16" x14ac:dyDescent="0.35">
      <c r="A110" s="1"/>
      <c r="B110" s="1"/>
      <c r="C110" s="1"/>
      <c r="D110" s="1"/>
    </row>
    <row r="111" spans="1:16" x14ac:dyDescent="0.35">
      <c r="A111" s="1"/>
      <c r="B111" s="1"/>
      <c r="C111" s="1"/>
      <c r="D111" s="1"/>
    </row>
    <row r="112" spans="1:16"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sheetData>
  <mergeCells count="35">
    <mergeCell ref="F102:P102"/>
    <mergeCell ref="D97:P97"/>
    <mergeCell ref="E98:P98"/>
    <mergeCell ref="D99:P99"/>
    <mergeCell ref="B67:P67"/>
    <mergeCell ref="B81:P81"/>
    <mergeCell ref="B82:P82"/>
    <mergeCell ref="B83:P83"/>
    <mergeCell ref="E79:P79"/>
    <mergeCell ref="A87:P87"/>
    <mergeCell ref="B91:P91"/>
    <mergeCell ref="B93:P93"/>
    <mergeCell ref="D96:P96"/>
    <mergeCell ref="E100:P100"/>
    <mergeCell ref="F101:P101"/>
    <mergeCell ref="A68:P68"/>
    <mergeCell ref="A80:P80"/>
    <mergeCell ref="A24:P24"/>
    <mergeCell ref="A22:P22"/>
    <mergeCell ref="A30:P30"/>
    <mergeCell ref="A41:P41"/>
    <mergeCell ref="A51:P51"/>
    <mergeCell ref="A59:P59"/>
    <mergeCell ref="A66:P66"/>
    <mergeCell ref="D29:P29"/>
    <mergeCell ref="C63:P63"/>
    <mergeCell ref="B65:P65"/>
    <mergeCell ref="A1:P1"/>
    <mergeCell ref="A2:P2"/>
    <mergeCell ref="A3:P3"/>
    <mergeCell ref="A15:P15"/>
    <mergeCell ref="A18:P18"/>
    <mergeCell ref="B4:P4"/>
    <mergeCell ref="B11:P11"/>
    <mergeCell ref="C13:P13"/>
  </mergeCells>
  <pageMargins left="0.7" right="0.7" top="0.75" bottom="0.75" header="0.3" footer="0.3"/>
  <pageSetup scale="88" fitToHeight="0" orientation="landscape" r:id="rId1"/>
  <rowBreaks count="2" manualBreakCount="2">
    <brk id="29" max="16383" man="1"/>
    <brk id="8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80906-22D9-46DC-8323-8F01F98DF79C}">
  <sheetPr codeName="Sheet3">
    <pageSetUpPr fitToPage="1"/>
  </sheetPr>
  <dimension ref="A1:N32"/>
  <sheetViews>
    <sheetView showGridLines="0" showRowColHeaders="0" topLeftCell="A6" workbookViewId="0">
      <selection activeCell="N27" sqref="N27"/>
    </sheetView>
  </sheetViews>
  <sheetFormatPr defaultColWidth="9.1796875" defaultRowHeight="14" x14ac:dyDescent="0.3"/>
  <cols>
    <col min="1" max="16384" width="9.1796875" style="1112"/>
  </cols>
  <sheetData>
    <row r="1" spans="1:14" ht="17.5" x14ac:dyDescent="0.35">
      <c r="A1" s="1788" t="s">
        <v>1363</v>
      </c>
      <c r="B1" s="1788"/>
      <c r="C1" s="1788"/>
      <c r="D1" s="1788"/>
      <c r="E1" s="1788"/>
      <c r="F1" s="1788"/>
      <c r="G1" s="1788"/>
      <c r="H1" s="1788"/>
      <c r="I1" s="1788"/>
      <c r="J1" s="1788"/>
      <c r="K1" s="1788"/>
      <c r="L1" s="1788"/>
      <c r="M1" s="1788"/>
      <c r="N1" s="1262"/>
    </row>
    <row r="2" spans="1:14" ht="17.5" x14ac:dyDescent="0.35">
      <c r="A2" s="1788" t="s">
        <v>943</v>
      </c>
      <c r="B2" s="1788"/>
      <c r="C2" s="1788"/>
      <c r="D2" s="1788"/>
      <c r="E2" s="1788"/>
      <c r="F2" s="1788"/>
      <c r="G2" s="1788"/>
      <c r="H2" s="1788"/>
      <c r="I2" s="1788"/>
      <c r="J2" s="1788"/>
      <c r="K2" s="1788"/>
      <c r="L2" s="1788"/>
      <c r="M2" s="1788"/>
      <c r="N2" s="1262"/>
    </row>
    <row r="3" spans="1:14" ht="17.5" x14ac:dyDescent="0.35">
      <c r="B3" s="1111"/>
      <c r="C3" s="1111"/>
      <c r="D3" s="1111"/>
      <c r="E3" s="1111"/>
      <c r="F3" s="1111"/>
      <c r="G3" s="1111"/>
      <c r="H3" s="1111"/>
      <c r="I3" s="1111"/>
      <c r="J3" s="1111"/>
    </row>
    <row r="4" spans="1:14" x14ac:dyDescent="0.3">
      <c r="B4" s="1112" t="s">
        <v>840</v>
      </c>
    </row>
    <row r="5" spans="1:14" x14ac:dyDescent="0.3">
      <c r="B5" s="1789" t="s">
        <v>952</v>
      </c>
      <c r="C5" s="1789"/>
      <c r="D5" s="1789"/>
      <c r="E5" s="1789"/>
      <c r="F5" s="1789"/>
      <c r="G5" s="1789"/>
      <c r="H5" s="1789"/>
    </row>
    <row r="6" spans="1:14" x14ac:dyDescent="0.3">
      <c r="B6" s="1263"/>
      <c r="C6" s="1263"/>
      <c r="D6" s="1263"/>
      <c r="E6" s="1263"/>
      <c r="F6" s="1263"/>
      <c r="G6" s="1263"/>
      <c r="H6" s="1263"/>
    </row>
    <row r="7" spans="1:14" ht="31.5" customHeight="1" x14ac:dyDescent="0.3">
      <c r="B7" s="1787" t="s">
        <v>1393</v>
      </c>
      <c r="C7" s="1787"/>
      <c r="D7" s="1787"/>
      <c r="E7" s="1787"/>
      <c r="F7" s="1787"/>
      <c r="G7" s="1787"/>
      <c r="H7" s="1787"/>
      <c r="I7" s="1787"/>
      <c r="J7" s="1787"/>
      <c r="K7" s="1787"/>
    </row>
    <row r="9" spans="1:14" ht="15" customHeight="1" x14ac:dyDescent="0.3">
      <c r="B9" s="1787" t="s">
        <v>1371</v>
      </c>
      <c r="C9" s="1787"/>
      <c r="D9" s="1787"/>
      <c r="E9" s="1787"/>
      <c r="F9" s="1787"/>
      <c r="G9" s="1787"/>
      <c r="H9" s="1787"/>
      <c r="I9" s="1787"/>
      <c r="J9" s="1787"/>
      <c r="K9" s="1787"/>
    </row>
    <row r="10" spans="1:14" x14ac:dyDescent="0.3">
      <c r="B10" s="1787"/>
      <c r="C10" s="1787"/>
      <c r="D10" s="1787"/>
      <c r="E10" s="1787"/>
      <c r="F10" s="1787"/>
      <c r="G10" s="1787"/>
      <c r="H10" s="1787"/>
      <c r="I10" s="1787"/>
      <c r="J10" s="1787"/>
      <c r="K10" s="1787"/>
    </row>
    <row r="11" spans="1:14" x14ac:dyDescent="0.3">
      <c r="B11" s="1787"/>
      <c r="C11" s="1787"/>
      <c r="D11" s="1787"/>
      <c r="E11" s="1787"/>
      <c r="F11" s="1787"/>
      <c r="G11" s="1787"/>
      <c r="H11" s="1787"/>
      <c r="I11" s="1787"/>
      <c r="J11" s="1787"/>
      <c r="K11" s="1787"/>
    </row>
    <row r="12" spans="1:14" x14ac:dyDescent="0.3">
      <c r="B12" s="1787"/>
      <c r="C12" s="1787"/>
      <c r="D12" s="1787"/>
      <c r="E12" s="1787"/>
      <c r="F12" s="1787"/>
      <c r="G12" s="1787"/>
      <c r="H12" s="1787"/>
      <c r="I12" s="1787"/>
      <c r="J12" s="1787"/>
      <c r="K12" s="1787"/>
    </row>
    <row r="13" spans="1:14" x14ac:dyDescent="0.3">
      <c r="B13" s="1787"/>
      <c r="C13" s="1787"/>
      <c r="D13" s="1787"/>
      <c r="E13" s="1787"/>
      <c r="F13" s="1787"/>
      <c r="G13" s="1787"/>
      <c r="H13" s="1787"/>
      <c r="I13" s="1787"/>
      <c r="J13" s="1787"/>
      <c r="K13" s="1787"/>
    </row>
    <row r="14" spans="1:14" x14ac:dyDescent="0.3">
      <c r="B14" s="1787"/>
      <c r="C14" s="1787"/>
      <c r="D14" s="1787"/>
      <c r="E14" s="1787"/>
      <c r="F14" s="1787"/>
      <c r="G14" s="1787"/>
      <c r="H14" s="1787"/>
      <c r="I14" s="1787"/>
      <c r="J14" s="1787"/>
      <c r="K14" s="1787"/>
    </row>
    <row r="15" spans="1:14" x14ac:dyDescent="0.3">
      <c r="B15" s="1787"/>
      <c r="C15" s="1787"/>
      <c r="D15" s="1787"/>
      <c r="E15" s="1787"/>
      <c r="F15" s="1787"/>
      <c r="G15" s="1787"/>
      <c r="H15" s="1787"/>
      <c r="I15" s="1787"/>
      <c r="J15" s="1787"/>
      <c r="K15" s="1787"/>
    </row>
    <row r="16" spans="1:14" x14ac:dyDescent="0.3">
      <c r="B16" s="1787"/>
      <c r="C16" s="1787"/>
      <c r="D16" s="1787"/>
      <c r="E16" s="1787"/>
      <c r="F16" s="1787"/>
      <c r="G16" s="1787"/>
      <c r="H16" s="1787"/>
      <c r="I16" s="1787"/>
      <c r="J16" s="1787"/>
      <c r="K16" s="1787"/>
    </row>
    <row r="17" spans="2:11" x14ac:dyDescent="0.3">
      <c r="B17" s="1787"/>
      <c r="C17" s="1787"/>
      <c r="D17" s="1787"/>
      <c r="E17" s="1787"/>
      <c r="F17" s="1787"/>
      <c r="G17" s="1787"/>
      <c r="H17" s="1787"/>
      <c r="I17" s="1787"/>
      <c r="J17" s="1787"/>
      <c r="K17" s="1787"/>
    </row>
    <row r="18" spans="2:11" x14ac:dyDescent="0.3">
      <c r="B18" s="1787"/>
      <c r="C18" s="1787"/>
      <c r="D18" s="1787"/>
      <c r="E18" s="1787"/>
      <c r="F18" s="1787"/>
      <c r="G18" s="1787"/>
      <c r="H18" s="1787"/>
      <c r="I18" s="1787"/>
      <c r="J18" s="1787"/>
      <c r="K18" s="1787"/>
    </row>
    <row r="19" spans="2:11" x14ac:dyDescent="0.3">
      <c r="B19" s="1787"/>
      <c r="C19" s="1787"/>
      <c r="D19" s="1787"/>
      <c r="E19" s="1787"/>
      <c r="F19" s="1787"/>
      <c r="G19" s="1787"/>
      <c r="H19" s="1787"/>
      <c r="I19" s="1787"/>
      <c r="J19" s="1787"/>
      <c r="K19" s="1787"/>
    </row>
    <row r="20" spans="2:11" x14ac:dyDescent="0.3">
      <c r="B20" s="1787"/>
      <c r="C20" s="1787"/>
      <c r="D20" s="1787"/>
      <c r="E20" s="1787"/>
      <c r="F20" s="1787"/>
      <c r="G20" s="1787"/>
      <c r="H20" s="1787"/>
      <c r="I20" s="1787"/>
      <c r="J20" s="1787"/>
      <c r="K20" s="1787"/>
    </row>
    <row r="21" spans="2:11" x14ac:dyDescent="0.3">
      <c r="B21" s="1787"/>
      <c r="C21" s="1787"/>
      <c r="D21" s="1787"/>
      <c r="E21" s="1787"/>
      <c r="F21" s="1787"/>
      <c r="G21" s="1787"/>
      <c r="H21" s="1787"/>
      <c r="I21" s="1787"/>
      <c r="J21" s="1787"/>
      <c r="K21" s="1787"/>
    </row>
    <row r="22" spans="2:11" x14ac:dyDescent="0.3">
      <c r="B22" s="1787"/>
      <c r="C22" s="1787"/>
      <c r="D22" s="1787"/>
      <c r="E22" s="1787"/>
      <c r="F22" s="1787"/>
      <c r="G22" s="1787"/>
      <c r="H22" s="1787"/>
      <c r="I22" s="1787"/>
      <c r="J22" s="1787"/>
      <c r="K22" s="1787"/>
    </row>
    <row r="23" spans="2:11" x14ac:dyDescent="0.3">
      <c r="B23" s="1787"/>
      <c r="C23" s="1787"/>
      <c r="D23" s="1787"/>
      <c r="E23" s="1787"/>
      <c r="F23" s="1787"/>
      <c r="G23" s="1787"/>
      <c r="H23" s="1787"/>
      <c r="I23" s="1787"/>
      <c r="J23" s="1787"/>
      <c r="K23" s="1787"/>
    </row>
    <row r="24" spans="2:11" x14ac:dyDescent="0.3">
      <c r="B24" s="1787"/>
      <c r="C24" s="1787"/>
      <c r="D24" s="1787"/>
      <c r="E24" s="1787"/>
      <c r="F24" s="1787"/>
      <c r="G24" s="1787"/>
      <c r="H24" s="1787"/>
      <c r="I24" s="1787"/>
      <c r="J24" s="1787"/>
      <c r="K24" s="1787"/>
    </row>
    <row r="25" spans="2:11" x14ac:dyDescent="0.3">
      <c r="B25" s="1787"/>
      <c r="C25" s="1787"/>
      <c r="D25" s="1787"/>
      <c r="E25" s="1787"/>
      <c r="F25" s="1787"/>
      <c r="G25" s="1787"/>
      <c r="H25" s="1787"/>
      <c r="I25" s="1787"/>
      <c r="J25" s="1787"/>
      <c r="K25" s="1787"/>
    </row>
    <row r="26" spans="2:11" x14ac:dyDescent="0.3">
      <c r="B26" s="1787"/>
      <c r="C26" s="1787"/>
      <c r="D26" s="1787"/>
      <c r="E26" s="1787"/>
      <c r="F26" s="1787"/>
      <c r="G26" s="1787"/>
      <c r="H26" s="1787"/>
      <c r="I26" s="1787"/>
      <c r="J26" s="1787"/>
      <c r="K26" s="1787"/>
    </row>
    <row r="27" spans="2:11" x14ac:dyDescent="0.3">
      <c r="B27" s="1787"/>
      <c r="C27" s="1787"/>
      <c r="D27" s="1787"/>
      <c r="E27" s="1787"/>
      <c r="F27" s="1787"/>
      <c r="G27" s="1787"/>
      <c r="H27" s="1787"/>
      <c r="I27" s="1787"/>
      <c r="J27" s="1787"/>
      <c r="K27" s="1787"/>
    </row>
    <row r="28" spans="2:11" x14ac:dyDescent="0.3">
      <c r="B28" s="1787"/>
      <c r="C28" s="1787"/>
      <c r="D28" s="1787"/>
      <c r="E28" s="1787"/>
      <c r="F28" s="1787"/>
      <c r="G28" s="1787"/>
      <c r="H28" s="1787"/>
      <c r="I28" s="1787"/>
      <c r="J28" s="1787"/>
      <c r="K28" s="1787"/>
    </row>
    <row r="29" spans="2:11" x14ac:dyDescent="0.3">
      <c r="B29" s="1787"/>
      <c r="C29" s="1787"/>
      <c r="D29" s="1787"/>
      <c r="E29" s="1787"/>
      <c r="F29" s="1787"/>
      <c r="G29" s="1787"/>
      <c r="H29" s="1787"/>
      <c r="I29" s="1787"/>
      <c r="J29" s="1787"/>
      <c r="K29" s="1787"/>
    </row>
    <row r="30" spans="2:11" x14ac:dyDescent="0.3">
      <c r="B30" s="1787"/>
      <c r="C30" s="1787"/>
      <c r="D30" s="1787"/>
      <c r="E30" s="1787"/>
      <c r="F30" s="1787"/>
      <c r="G30" s="1787"/>
      <c r="H30" s="1787"/>
      <c r="I30" s="1787"/>
      <c r="J30" s="1787"/>
      <c r="K30" s="1787"/>
    </row>
    <row r="31" spans="2:11" ht="51.75" customHeight="1" x14ac:dyDescent="0.3">
      <c r="B31" s="1787"/>
      <c r="C31" s="1787"/>
      <c r="D31" s="1787"/>
      <c r="E31" s="1787"/>
      <c r="F31" s="1787"/>
      <c r="G31" s="1787"/>
      <c r="H31" s="1787"/>
      <c r="I31" s="1787"/>
      <c r="J31" s="1787"/>
      <c r="K31" s="1787"/>
    </row>
    <row r="32" spans="2:11" ht="312" customHeight="1" x14ac:dyDescent="0.3">
      <c r="B32" s="1787"/>
      <c r="C32" s="1787"/>
      <c r="D32" s="1787"/>
      <c r="E32" s="1787"/>
      <c r="F32" s="1787"/>
      <c r="G32" s="1787"/>
      <c r="H32" s="1787"/>
      <c r="I32" s="1787"/>
      <c r="J32" s="1787"/>
      <c r="K32" s="1787"/>
    </row>
  </sheetData>
  <mergeCells count="5">
    <mergeCell ref="B9:K32"/>
    <mergeCell ref="A1:M1"/>
    <mergeCell ref="A2:M2"/>
    <mergeCell ref="B7:K7"/>
    <mergeCell ref="B5:H5"/>
  </mergeCells>
  <hyperlinks>
    <hyperlink ref="B5" r:id="rId1" xr:uid="{DC4542AE-DCAC-4704-8D00-364ECC3404D7}"/>
  </hyperlinks>
  <pageMargins left="0.7" right="0.7" top="0.75" bottom="0.75" header="0.3" footer="0.3"/>
  <pageSetup scale="76" orientation="portrait" r:id="rId2"/>
  <headerFooter>
    <oddFooter>&amp;R&amp;8Revised October 20, 2021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3ACDD-5CFF-40BE-850F-5E630C15DDD8}">
  <sheetPr codeName="Sheet5">
    <tabColor rgb="FFE8F0F0"/>
  </sheetPr>
  <dimension ref="B1:H86"/>
  <sheetViews>
    <sheetView showGridLines="0" showRowColHeaders="0" tabSelected="1" zoomScale="85" zoomScaleNormal="85" workbookViewId="0">
      <selection activeCell="I6" sqref="I6"/>
    </sheetView>
  </sheetViews>
  <sheetFormatPr defaultColWidth="9.1796875" defaultRowHeight="14" x14ac:dyDescent="0.3"/>
  <cols>
    <col min="1" max="1" width="1.54296875" style="1112" customWidth="1"/>
    <col min="2" max="2" width="9.1796875" style="1112"/>
    <col min="3" max="3" width="114.26953125" style="1112" customWidth="1"/>
    <col min="4" max="4" width="9.1796875" style="1112"/>
    <col min="5" max="5" width="16" style="1112" customWidth="1"/>
    <col min="6" max="16384" width="9.1796875" style="1112"/>
  </cols>
  <sheetData>
    <row r="1" spans="2:8" ht="27" customHeight="1" x14ac:dyDescent="0.3">
      <c r="B1" s="1793" t="s">
        <v>1367</v>
      </c>
      <c r="C1" s="1793"/>
      <c r="D1" s="1793"/>
      <c r="E1" s="1793"/>
    </row>
    <row r="2" spans="2:8" ht="27" customHeight="1" x14ac:dyDescent="0.3">
      <c r="B2" s="1794" t="s">
        <v>862</v>
      </c>
      <c r="C2" s="1794"/>
      <c r="D2" s="1794"/>
      <c r="E2" s="1794"/>
    </row>
    <row r="3" spans="2:8" ht="15" customHeight="1" x14ac:dyDescent="0.3">
      <c r="B3" s="1794">
        <f>'2 - Page 1'!D20</f>
        <v>0</v>
      </c>
      <c r="C3" s="1794"/>
      <c r="D3" s="1794"/>
      <c r="E3" s="1794"/>
    </row>
    <row r="4" spans="2:8" ht="14.5" thickBot="1" x14ac:dyDescent="0.35"/>
    <row r="5" spans="2:8" ht="54.75" customHeight="1" thickBot="1" x14ac:dyDescent="0.5">
      <c r="B5" s="1282"/>
      <c r="C5" s="1798" t="s">
        <v>1318</v>
      </c>
      <c r="D5" s="1798"/>
      <c r="E5" s="1283"/>
      <c r="H5" s="1284"/>
    </row>
    <row r="6" spans="2:8" ht="27" customHeight="1" thickBot="1" x14ac:dyDescent="0.35">
      <c r="C6" s="1285" t="s">
        <v>803</v>
      </c>
    </row>
    <row r="7" spans="2:8" ht="27" customHeight="1" thickBot="1" x14ac:dyDescent="0.35">
      <c r="B7" s="1286" t="s">
        <v>804</v>
      </c>
      <c r="C7" s="1287" t="s">
        <v>841</v>
      </c>
      <c r="D7" s="1288" t="s">
        <v>805</v>
      </c>
      <c r="E7" s="1289" t="s">
        <v>1368</v>
      </c>
    </row>
    <row r="8" spans="2:8" ht="56.5" customHeight="1" thickBot="1" x14ac:dyDescent="0.35">
      <c r="B8" s="1290" t="s">
        <v>1043</v>
      </c>
      <c r="C8" s="1737" t="s">
        <v>1370</v>
      </c>
      <c r="D8" s="1124"/>
      <c r="E8" s="1292"/>
    </row>
    <row r="9" spans="2:8" ht="36.75" customHeight="1" thickBot="1" x14ac:dyDescent="0.35">
      <c r="B9" s="1290" t="s">
        <v>1043</v>
      </c>
      <c r="C9" s="1291" t="s">
        <v>1335</v>
      </c>
      <c r="D9" s="1124"/>
      <c r="E9" s="1292"/>
    </row>
    <row r="10" spans="2:8" ht="27" customHeight="1" thickBot="1" x14ac:dyDescent="0.35">
      <c r="B10" s="1293" t="s">
        <v>806</v>
      </c>
      <c r="C10" s="1294" t="s">
        <v>842</v>
      </c>
      <c r="D10" s="1124"/>
      <c r="E10" s="1295"/>
    </row>
    <row r="11" spans="2:8" ht="27" customHeight="1" thickBot="1" x14ac:dyDescent="0.35">
      <c r="B11" s="1296" t="s">
        <v>807</v>
      </c>
      <c r="C11" s="1295" t="s">
        <v>808</v>
      </c>
      <c r="D11" s="1124"/>
      <c r="E11" s="1295"/>
    </row>
    <row r="12" spans="2:8" ht="27" customHeight="1" thickBot="1" x14ac:dyDescent="0.35">
      <c r="B12" s="1296" t="s">
        <v>1310</v>
      </c>
      <c r="C12" s="1295" t="s">
        <v>843</v>
      </c>
      <c r="D12" s="1124"/>
      <c r="E12" s="1295"/>
    </row>
    <row r="13" spans="2:8" ht="27" customHeight="1" thickBot="1" x14ac:dyDescent="0.35">
      <c r="B13" s="1296" t="s">
        <v>809</v>
      </c>
      <c r="C13" s="1295" t="s">
        <v>1065</v>
      </c>
      <c r="D13" s="1124"/>
      <c r="E13" s="1295"/>
    </row>
    <row r="14" spans="2:8" ht="27" customHeight="1" thickBot="1" x14ac:dyDescent="0.35">
      <c r="B14" s="1122" t="s">
        <v>810</v>
      </c>
      <c r="C14" s="1294" t="s">
        <v>1336</v>
      </c>
      <c r="D14" s="1124"/>
      <c r="E14" s="1295"/>
    </row>
    <row r="15" spans="2:8" ht="27" customHeight="1" thickBot="1" x14ac:dyDescent="0.35">
      <c r="B15" s="1296" t="s">
        <v>811</v>
      </c>
      <c r="C15" s="1295" t="s">
        <v>1098</v>
      </c>
      <c r="D15" s="1124"/>
      <c r="E15" s="1295"/>
    </row>
    <row r="16" spans="2:8" ht="27" customHeight="1" thickBot="1" x14ac:dyDescent="0.35">
      <c r="B16" s="1281" t="s">
        <v>812</v>
      </c>
      <c r="C16" s="1297" t="s">
        <v>1066</v>
      </c>
      <c r="D16" s="1124"/>
      <c r="E16" s="1295"/>
    </row>
    <row r="17" spans="2:5" ht="27" customHeight="1" thickBot="1" x14ac:dyDescent="0.35">
      <c r="B17" s="1296" t="s">
        <v>813</v>
      </c>
      <c r="C17" s="1295" t="s">
        <v>844</v>
      </c>
      <c r="D17" s="1124"/>
      <c r="E17" s="1295"/>
    </row>
    <row r="18" spans="2:5" ht="44.15" customHeight="1" thickBot="1" x14ac:dyDescent="0.35">
      <c r="B18" s="1296" t="s">
        <v>814</v>
      </c>
      <c r="C18" s="1297" t="s">
        <v>1339</v>
      </c>
      <c r="D18" s="1124"/>
      <c r="E18" s="1295"/>
    </row>
    <row r="19" spans="2:5" ht="27" customHeight="1" thickBot="1" x14ac:dyDescent="0.35">
      <c r="B19" s="1296">
        <v>2</v>
      </c>
      <c r="C19" s="1295" t="s">
        <v>1340</v>
      </c>
      <c r="D19" s="1124"/>
      <c r="E19" s="1295"/>
    </row>
    <row r="20" spans="2:5" ht="27" customHeight="1" thickBot="1" x14ac:dyDescent="0.35">
      <c r="B20" s="1296" t="s">
        <v>816</v>
      </c>
      <c r="C20" s="1295" t="s">
        <v>1311</v>
      </c>
      <c r="D20" s="1124"/>
      <c r="E20" s="1295"/>
    </row>
    <row r="21" spans="2:5" ht="27" customHeight="1" thickBot="1" x14ac:dyDescent="0.35">
      <c r="B21" s="1293" t="s">
        <v>817</v>
      </c>
      <c r="C21" s="1294" t="s">
        <v>1312</v>
      </c>
      <c r="D21" s="1124"/>
      <c r="E21" s="1295"/>
    </row>
    <row r="22" spans="2:5" ht="27" customHeight="1" thickBot="1" x14ac:dyDescent="0.35">
      <c r="B22" s="1293" t="s">
        <v>818</v>
      </c>
      <c r="C22" s="1294" t="s">
        <v>1313</v>
      </c>
      <c r="D22" s="1124"/>
      <c r="E22" s="1295"/>
    </row>
    <row r="23" spans="2:5" ht="41.25" customHeight="1" thickBot="1" x14ac:dyDescent="0.35">
      <c r="B23" s="1122" t="s">
        <v>819</v>
      </c>
      <c r="C23" s="1294" t="s">
        <v>1309</v>
      </c>
      <c r="D23" s="1124"/>
      <c r="E23" s="1295"/>
    </row>
    <row r="24" spans="2:5" ht="27" customHeight="1" thickBot="1" x14ac:dyDescent="0.35">
      <c r="B24" s="1281" t="s">
        <v>845</v>
      </c>
      <c r="C24" s="1295" t="s">
        <v>815</v>
      </c>
      <c r="D24" s="1124"/>
      <c r="E24" s="1295"/>
    </row>
    <row r="25" spans="2:5" ht="31" customHeight="1" thickBot="1" x14ac:dyDescent="0.35">
      <c r="B25" s="1296">
        <v>5</v>
      </c>
      <c r="C25" s="1295" t="s">
        <v>1314</v>
      </c>
      <c r="D25" s="1124"/>
      <c r="E25" s="1295"/>
    </row>
    <row r="26" spans="2:5" ht="27" customHeight="1" thickBot="1" x14ac:dyDescent="0.35">
      <c r="B26" s="1296">
        <v>6</v>
      </c>
      <c r="C26" s="1295" t="s">
        <v>1315</v>
      </c>
      <c r="D26" s="1124"/>
      <c r="E26" s="1295"/>
    </row>
    <row r="27" spans="2:5" ht="27" customHeight="1" thickBot="1" x14ac:dyDescent="0.35">
      <c r="B27" s="1296">
        <v>7</v>
      </c>
      <c r="C27" s="1295" t="s">
        <v>1316</v>
      </c>
      <c r="D27" s="1124"/>
      <c r="E27" s="1295"/>
    </row>
    <row r="28" spans="2:5" ht="27" customHeight="1" thickBot="1" x14ac:dyDescent="0.35">
      <c r="B28" s="1296">
        <v>8</v>
      </c>
      <c r="C28" s="1295" t="s">
        <v>1317</v>
      </c>
      <c r="D28" s="1124"/>
      <c r="E28" s="1295"/>
    </row>
    <row r="29" spans="2:5" ht="27" customHeight="1" thickBot="1" x14ac:dyDescent="0.35">
      <c r="B29" s="1122" t="s">
        <v>1019</v>
      </c>
      <c r="C29" s="1294" t="s">
        <v>1111</v>
      </c>
      <c r="D29" s="1124"/>
      <c r="E29" s="1295"/>
    </row>
    <row r="30" spans="2:5" ht="27" customHeight="1" thickBot="1" x14ac:dyDescent="0.35">
      <c r="B30" s="1281" t="s">
        <v>1020</v>
      </c>
      <c r="C30" s="1295" t="s">
        <v>1341</v>
      </c>
      <c r="D30" s="1124"/>
      <c r="E30" s="1295"/>
    </row>
    <row r="31" spans="2:5" ht="27" customHeight="1" thickBot="1" x14ac:dyDescent="0.35">
      <c r="B31" s="1281" t="s">
        <v>1021</v>
      </c>
      <c r="C31" s="1295" t="s">
        <v>820</v>
      </c>
      <c r="D31" s="1124"/>
      <c r="E31" s="1295"/>
    </row>
    <row r="32" spans="2:5" ht="30.75" customHeight="1" thickBot="1" x14ac:dyDescent="0.35">
      <c r="B32" s="1281" t="s">
        <v>1054</v>
      </c>
      <c r="C32" s="1295" t="s">
        <v>1364</v>
      </c>
      <c r="D32" s="1124"/>
      <c r="E32" s="1295"/>
    </row>
    <row r="33" spans="2:5" ht="27" customHeight="1" thickBot="1" x14ac:dyDescent="0.35">
      <c r="B33" s="1790" t="s">
        <v>1372</v>
      </c>
      <c r="C33" s="1791"/>
      <c r="D33" s="1791"/>
      <c r="E33" s="1792"/>
    </row>
    <row r="34" spans="2:5" ht="27" customHeight="1" thickBot="1" x14ac:dyDescent="0.35">
      <c r="B34" s="1281" t="s">
        <v>1033</v>
      </c>
      <c r="C34" s="1295" t="s">
        <v>822</v>
      </c>
      <c r="D34" s="1124"/>
      <c r="E34" s="1295"/>
    </row>
    <row r="35" spans="2:5" ht="27" customHeight="1" thickBot="1" x14ac:dyDescent="0.35">
      <c r="B35" s="1281" t="s">
        <v>1034</v>
      </c>
      <c r="C35" s="1295" t="s">
        <v>823</v>
      </c>
      <c r="D35" s="1124"/>
      <c r="E35" s="1295"/>
    </row>
    <row r="36" spans="2:5" ht="27" customHeight="1" thickBot="1" x14ac:dyDescent="0.35">
      <c r="B36" s="1296" t="s">
        <v>1035</v>
      </c>
      <c r="C36" s="1295" t="s">
        <v>824</v>
      </c>
      <c r="D36" s="1124"/>
      <c r="E36" s="1295"/>
    </row>
    <row r="37" spans="2:5" ht="27" customHeight="1" thickBot="1" x14ac:dyDescent="0.35">
      <c r="B37" s="1281" t="s">
        <v>1036</v>
      </c>
      <c r="C37" s="1297" t="s">
        <v>1342</v>
      </c>
      <c r="D37" s="1124"/>
      <c r="E37" s="1295"/>
    </row>
    <row r="38" spans="2:5" ht="27" customHeight="1" thickBot="1" x14ac:dyDescent="0.35">
      <c r="B38" s="1281" t="s">
        <v>1037</v>
      </c>
      <c r="C38" s="1297" t="s">
        <v>1343</v>
      </c>
      <c r="D38" s="1124"/>
      <c r="E38" s="1295"/>
    </row>
    <row r="39" spans="2:5" ht="27" customHeight="1" thickBot="1" x14ac:dyDescent="0.35">
      <c r="B39" s="1281" t="s">
        <v>1038</v>
      </c>
      <c r="C39" s="1297" t="s">
        <v>1344</v>
      </c>
      <c r="D39" s="1124"/>
      <c r="E39" s="1295"/>
    </row>
    <row r="40" spans="2:5" ht="27" customHeight="1" thickBot="1" x14ac:dyDescent="0.35">
      <c r="B40" s="1281" t="s">
        <v>1032</v>
      </c>
      <c r="C40" s="1297" t="s">
        <v>1345</v>
      </c>
      <c r="D40" s="1124"/>
      <c r="E40" s="1295"/>
    </row>
    <row r="41" spans="2:5" ht="27" customHeight="1" thickBot="1" x14ac:dyDescent="0.35">
      <c r="B41" s="1281" t="s">
        <v>1031</v>
      </c>
      <c r="C41" s="1297" t="s">
        <v>1346</v>
      </c>
      <c r="D41" s="1124"/>
      <c r="E41" s="1295"/>
    </row>
    <row r="42" spans="2:5" ht="27" customHeight="1" thickBot="1" x14ac:dyDescent="0.35">
      <c r="B42" s="1281" t="s">
        <v>1030</v>
      </c>
      <c r="C42" s="1297" t="s">
        <v>1347</v>
      </c>
      <c r="D42" s="1124"/>
      <c r="E42" s="1295"/>
    </row>
    <row r="43" spans="2:5" ht="27" customHeight="1" thickBot="1" x14ac:dyDescent="0.35">
      <c r="B43" s="1296">
        <v>11</v>
      </c>
      <c r="C43" s="1295" t="s">
        <v>1112</v>
      </c>
      <c r="D43" s="1124"/>
      <c r="E43" s="1295"/>
    </row>
    <row r="44" spans="2:5" ht="27" customHeight="1" thickBot="1" x14ac:dyDescent="0.35">
      <c r="B44" s="1281" t="s">
        <v>846</v>
      </c>
      <c r="C44" s="1295" t="s">
        <v>989</v>
      </c>
      <c r="D44" s="1124"/>
      <c r="E44" s="1295"/>
    </row>
    <row r="45" spans="2:5" ht="27" customHeight="1" thickBot="1" x14ac:dyDescent="0.35">
      <c r="B45" s="1281" t="s">
        <v>847</v>
      </c>
      <c r="C45" s="1295" t="s">
        <v>990</v>
      </c>
      <c r="D45" s="1124"/>
      <c r="E45" s="1295"/>
    </row>
    <row r="46" spans="2:5" ht="27" customHeight="1" thickBot="1" x14ac:dyDescent="0.35">
      <c r="B46" s="1281" t="s">
        <v>848</v>
      </c>
      <c r="C46" s="1295" t="s">
        <v>991</v>
      </c>
      <c r="D46" s="1124"/>
      <c r="E46" s="1295"/>
    </row>
    <row r="47" spans="2:5" ht="27" customHeight="1" thickBot="1" x14ac:dyDescent="0.35">
      <c r="B47" s="1281" t="s">
        <v>849</v>
      </c>
      <c r="C47" s="1295" t="s">
        <v>992</v>
      </c>
      <c r="D47" s="1124"/>
      <c r="E47" s="1295"/>
    </row>
    <row r="48" spans="2:5" ht="27" customHeight="1" thickBot="1" x14ac:dyDescent="0.35">
      <c r="B48" s="1281" t="s">
        <v>850</v>
      </c>
      <c r="C48" s="1295" t="s">
        <v>993</v>
      </c>
      <c r="D48" s="1124"/>
      <c r="E48" s="1295"/>
    </row>
    <row r="49" spans="2:5" ht="27" customHeight="1" thickBot="1" x14ac:dyDescent="0.35">
      <c r="B49" s="1281" t="s">
        <v>851</v>
      </c>
      <c r="C49" s="1295" t="s">
        <v>1113</v>
      </c>
      <c r="D49" s="1124"/>
      <c r="E49" s="1295"/>
    </row>
    <row r="50" spans="2:5" ht="27" customHeight="1" thickBot="1" x14ac:dyDescent="0.35">
      <c r="B50" s="1293" t="s">
        <v>1052</v>
      </c>
      <c r="C50" s="1298" t="s">
        <v>1369</v>
      </c>
      <c r="D50" s="1124"/>
      <c r="E50" s="1295"/>
    </row>
    <row r="51" spans="2:5" ht="27" customHeight="1" thickBot="1" x14ac:dyDescent="0.35">
      <c r="B51" s="1296" t="s">
        <v>1053</v>
      </c>
      <c r="C51" s="1297" t="s">
        <v>1057</v>
      </c>
      <c r="D51" s="1124"/>
      <c r="E51" s="1295"/>
    </row>
    <row r="52" spans="2:5" ht="27" customHeight="1" thickBot="1" x14ac:dyDescent="0.35">
      <c r="B52" s="1727">
        <v>14</v>
      </c>
      <c r="C52" s="1297" t="s">
        <v>1114</v>
      </c>
      <c r="D52" s="1124"/>
      <c r="E52" s="1295"/>
    </row>
    <row r="53" spans="2:5" ht="27" hidden="1" customHeight="1" thickBot="1" x14ac:dyDescent="0.35">
      <c r="B53" s="1299"/>
    </row>
    <row r="54" spans="2:5" ht="27" customHeight="1" thickBot="1" x14ac:dyDescent="0.35">
      <c r="B54" s="1795" t="s">
        <v>1352</v>
      </c>
      <c r="C54" s="1796"/>
      <c r="D54" s="1796"/>
      <c r="E54" s="1797"/>
    </row>
    <row r="55" spans="2:5" ht="27" customHeight="1" thickBot="1" x14ac:dyDescent="0.35">
      <c r="B55" s="1122" t="s">
        <v>1133</v>
      </c>
      <c r="C55" s="1294" t="s">
        <v>1348</v>
      </c>
      <c r="D55" s="1124"/>
      <c r="E55" s="1295"/>
    </row>
    <row r="56" spans="2:5" ht="27" customHeight="1" thickBot="1" x14ac:dyDescent="0.35">
      <c r="B56" s="1281" t="s">
        <v>1134</v>
      </c>
      <c r="C56" s="1295" t="s">
        <v>1349</v>
      </c>
      <c r="D56" s="1124"/>
      <c r="E56" s="1295"/>
    </row>
    <row r="57" spans="2:5" ht="27" customHeight="1" thickBot="1" x14ac:dyDescent="0.35">
      <c r="B57" s="1281" t="s">
        <v>1055</v>
      </c>
      <c r="C57" s="1295" t="s">
        <v>1350</v>
      </c>
      <c r="D57" s="1124"/>
      <c r="E57" s="1295"/>
    </row>
    <row r="58" spans="2:5" ht="27" customHeight="1" thickBot="1" x14ac:dyDescent="0.35">
      <c r="B58" s="1281" t="s">
        <v>1139</v>
      </c>
      <c r="C58" s="1295" t="s">
        <v>1351</v>
      </c>
      <c r="D58" s="1124"/>
      <c r="E58" s="1295"/>
    </row>
    <row r="59" spans="2:5" ht="19.5" customHeight="1" x14ac:dyDescent="0.3">
      <c r="B59" s="1299"/>
    </row>
    <row r="60" spans="2:5" ht="19.5" customHeight="1" thickBot="1" x14ac:dyDescent="0.35">
      <c r="B60" s="1300" t="s">
        <v>1365</v>
      </c>
      <c r="D60" s="1123"/>
      <c r="E60" s="1123"/>
    </row>
    <row r="61" spans="2:5" ht="27" customHeight="1" thickBot="1" x14ac:dyDescent="0.35">
      <c r="B61" s="1122" t="s">
        <v>1056</v>
      </c>
      <c r="C61" s="1294" t="s">
        <v>825</v>
      </c>
      <c r="D61" s="1124"/>
      <c r="E61" s="1301"/>
    </row>
    <row r="62" spans="2:5" ht="48" customHeight="1" thickBot="1" x14ac:dyDescent="0.35">
      <c r="B62" s="1281" t="s">
        <v>821</v>
      </c>
      <c r="C62" s="1295" t="s">
        <v>1067</v>
      </c>
      <c r="D62" s="1124"/>
      <c r="E62" s="1301"/>
    </row>
    <row r="63" spans="2:5" ht="86.25" customHeight="1" thickBot="1" x14ac:dyDescent="0.35">
      <c r="B63" s="1281" t="s">
        <v>1329</v>
      </c>
      <c r="C63" s="1295" t="s">
        <v>1068</v>
      </c>
      <c r="D63" s="1124"/>
      <c r="E63" s="1301"/>
    </row>
    <row r="64" spans="2:5" ht="35.25" customHeight="1" thickBot="1" x14ac:dyDescent="0.35">
      <c r="B64" s="1281" t="s">
        <v>1353</v>
      </c>
      <c r="C64" s="1302" t="s">
        <v>1069</v>
      </c>
      <c r="D64" s="1124"/>
      <c r="E64" s="1301"/>
    </row>
    <row r="65" spans="2:5" ht="27" customHeight="1" thickBot="1" x14ac:dyDescent="0.35">
      <c r="B65" s="1790" t="s">
        <v>946</v>
      </c>
      <c r="C65" s="1791"/>
      <c r="D65" s="1791"/>
      <c r="E65" s="1792"/>
    </row>
    <row r="66" spans="2:5" ht="45" customHeight="1" thickBot="1" x14ac:dyDescent="0.35">
      <c r="B66" s="1281" t="s">
        <v>1354</v>
      </c>
      <c r="C66" s="1295" t="s">
        <v>948</v>
      </c>
      <c r="D66" s="1124"/>
      <c r="E66" s="1301"/>
    </row>
    <row r="67" spans="2:5" ht="45" customHeight="1" thickBot="1" x14ac:dyDescent="0.35">
      <c r="B67" s="1281" t="s">
        <v>1355</v>
      </c>
      <c r="C67" s="1295" t="s">
        <v>1070</v>
      </c>
      <c r="D67" s="1124"/>
      <c r="E67" s="1301"/>
    </row>
    <row r="68" spans="2:5" ht="65.25" customHeight="1" thickBot="1" x14ac:dyDescent="0.35">
      <c r="B68" s="1281" t="s">
        <v>945</v>
      </c>
      <c r="C68" s="1295" t="s">
        <v>947</v>
      </c>
      <c r="D68" s="1124"/>
      <c r="E68" s="1301"/>
    </row>
    <row r="69" spans="2:5" ht="27" customHeight="1" thickBot="1" x14ac:dyDescent="0.35">
      <c r="B69" s="1790" t="s">
        <v>826</v>
      </c>
      <c r="C69" s="1791"/>
      <c r="D69" s="1791"/>
      <c r="E69" s="1792"/>
    </row>
    <row r="70" spans="2:5" ht="27" customHeight="1" thickBot="1" x14ac:dyDescent="0.35">
      <c r="B70" s="1281" t="s">
        <v>1356</v>
      </c>
      <c r="C70" s="1303" t="s">
        <v>827</v>
      </c>
      <c r="D70" s="1124"/>
      <c r="E70" s="1301"/>
    </row>
    <row r="71" spans="2:5" ht="55.5" customHeight="1" thickBot="1" x14ac:dyDescent="0.35">
      <c r="B71" s="1281" t="s">
        <v>1357</v>
      </c>
      <c r="C71" s="1295" t="s">
        <v>828</v>
      </c>
      <c r="D71" s="1124"/>
      <c r="E71" s="1301"/>
    </row>
    <row r="72" spans="2:5" ht="79.5" customHeight="1" thickBot="1" x14ac:dyDescent="0.35">
      <c r="B72" s="1122" t="s">
        <v>1358</v>
      </c>
      <c r="C72" s="1294" t="s">
        <v>829</v>
      </c>
      <c r="D72" s="1124"/>
      <c r="E72" s="1301"/>
    </row>
    <row r="73" spans="2:5" ht="36" customHeight="1" thickBot="1" x14ac:dyDescent="0.35">
      <c r="B73" s="1122" t="s">
        <v>1359</v>
      </c>
      <c r="C73" s="1294" t="s">
        <v>948</v>
      </c>
      <c r="D73" s="1124"/>
      <c r="E73" s="1301"/>
    </row>
    <row r="74" spans="2:5" ht="68.25" customHeight="1" thickBot="1" x14ac:dyDescent="0.35">
      <c r="B74" s="1122" t="s">
        <v>945</v>
      </c>
      <c r="C74" s="1294" t="s">
        <v>949</v>
      </c>
      <c r="D74" s="1124"/>
      <c r="E74" s="1301"/>
    </row>
    <row r="75" spans="2:5" ht="27" customHeight="1" thickBot="1" x14ac:dyDescent="0.35">
      <c r="B75" s="1790" t="s">
        <v>830</v>
      </c>
      <c r="C75" s="1791"/>
      <c r="D75" s="1791"/>
      <c r="E75" s="1792"/>
    </row>
    <row r="76" spans="2:5" ht="27" customHeight="1" thickBot="1" x14ac:dyDescent="0.35">
      <c r="B76" s="1281">
        <v>19</v>
      </c>
      <c r="C76" s="1303" t="s">
        <v>831</v>
      </c>
      <c r="D76" s="1124"/>
      <c r="E76" s="1301"/>
    </row>
    <row r="77" spans="2:5" ht="27" customHeight="1" thickBot="1" x14ac:dyDescent="0.35">
      <c r="B77" s="1790" t="s">
        <v>981</v>
      </c>
      <c r="C77" s="1791"/>
      <c r="D77" s="1791"/>
      <c r="E77" s="1792"/>
    </row>
    <row r="78" spans="2:5" ht="34.5" customHeight="1" thickBot="1" x14ac:dyDescent="0.35">
      <c r="B78" s="1281" t="s">
        <v>1330</v>
      </c>
      <c r="C78" s="1294" t="s">
        <v>1018</v>
      </c>
      <c r="D78" s="1124"/>
      <c r="E78" s="1301"/>
    </row>
    <row r="79" spans="2:5" ht="35.25" customHeight="1" thickBot="1" x14ac:dyDescent="0.35">
      <c r="B79" s="1281" t="s">
        <v>1331</v>
      </c>
      <c r="C79" s="1294" t="s">
        <v>982</v>
      </c>
      <c r="D79" s="1124"/>
      <c r="E79" s="1301"/>
    </row>
    <row r="80" spans="2:5" ht="39.75" customHeight="1" thickBot="1" x14ac:dyDescent="0.35">
      <c r="B80" s="1281" t="s">
        <v>1332</v>
      </c>
      <c r="C80" s="1294" t="s">
        <v>1366</v>
      </c>
      <c r="D80" s="1124"/>
      <c r="E80" s="1301"/>
    </row>
    <row r="81" spans="2:5" ht="27" customHeight="1" thickBot="1" x14ac:dyDescent="0.35">
      <c r="B81" s="1281" t="s">
        <v>1333</v>
      </c>
      <c r="C81" s="1294" t="s">
        <v>983</v>
      </c>
      <c r="D81" s="1124"/>
      <c r="E81" s="1301"/>
    </row>
    <row r="82" spans="2:5" ht="38.25" customHeight="1" thickBot="1" x14ac:dyDescent="0.35">
      <c r="B82" s="1281" t="s">
        <v>1360</v>
      </c>
      <c r="C82" s="1298" t="s">
        <v>1041</v>
      </c>
      <c r="D82" s="1124"/>
      <c r="E82" s="1301"/>
    </row>
    <row r="83" spans="2:5" ht="34.5" customHeight="1" thickBot="1" x14ac:dyDescent="0.35">
      <c r="B83" s="1281" t="s">
        <v>1361</v>
      </c>
      <c r="C83" s="1294" t="s">
        <v>1042</v>
      </c>
      <c r="D83" s="1124"/>
      <c r="E83" s="1301"/>
    </row>
    <row r="84" spans="2:5" ht="44.15" customHeight="1" thickBot="1" x14ac:dyDescent="0.35">
      <c r="B84" s="1281" t="s">
        <v>1362</v>
      </c>
      <c r="C84" s="1294" t="s">
        <v>984</v>
      </c>
      <c r="D84" s="1124"/>
      <c r="E84" s="1301"/>
    </row>
    <row r="86" spans="2:5" x14ac:dyDescent="0.3">
      <c r="C86" s="1304"/>
    </row>
  </sheetData>
  <mergeCells count="10">
    <mergeCell ref="B69:E69"/>
    <mergeCell ref="B75:E75"/>
    <mergeCell ref="B77:E77"/>
    <mergeCell ref="B65:E65"/>
    <mergeCell ref="B1:E1"/>
    <mergeCell ref="B2:E2"/>
    <mergeCell ref="B33:E33"/>
    <mergeCell ref="B54:E54"/>
    <mergeCell ref="B3:E3"/>
    <mergeCell ref="C5:D5"/>
  </mergeCells>
  <dataValidations count="2">
    <dataValidation type="list" allowBlank="1" showInputMessage="1" showErrorMessage="1" sqref="G5" xr:uid="{F8916EBE-D681-41CC-BFCC-49616412B72D}">
      <formula1>$H$5:$I$5</formula1>
    </dataValidation>
    <dataValidation type="list" allowBlank="1" showInputMessage="1" showErrorMessage="1" sqref="D76 D70:D73 D61:D67 D78:D84 D55:D58 D8:D32 D34:D52" xr:uid="{470497C3-205B-4AA7-B66D-4A53BE37BF3A}">
      <formula1>"X, N/A"</formula1>
    </dataValidation>
  </dataValidations>
  <hyperlinks>
    <hyperlink ref="C70" r:id="rId1" display="http://housingnm.org/developers/national-housing-trust-fund" xr:uid="{BC9E2B87-1E34-4679-A5E1-09F41C4514E7}"/>
    <hyperlink ref="C76" r:id="rId2" display="http://housingnm.org/developers/nm-housing-trust-fund" xr:uid="{A1C01220-AC73-4EF4-89F2-E96C1378876A}"/>
  </hyperlinks>
  <printOptions horizontalCentered="1"/>
  <pageMargins left="0.25" right="0.25" top="0.25" bottom="0.25" header="0.3" footer="0.3"/>
  <pageSetup scale="68" fitToHeight="6" orientation="portrait" r:id="rId3"/>
  <headerFooter>
    <oddFooter>&amp;R&amp;8Revised November 2024</oddFooter>
  </headerFooter>
  <rowBreaks count="2" manualBreakCount="2">
    <brk id="32" max="4" man="1"/>
    <brk id="59" max="4" man="1"/>
  </rowBreaks>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E3DE-B4CF-41CE-91A1-F544B470F433}">
  <sheetPr codeName="Sheet6">
    <tabColor rgb="FF00918F"/>
  </sheetPr>
  <dimension ref="B1:T126"/>
  <sheetViews>
    <sheetView showGridLines="0" showRowColHeaders="0" zoomScale="85" zoomScaleNormal="85" zoomScalePageLayoutView="50" workbookViewId="0">
      <selection activeCell="B4" sqref="B4:T4"/>
    </sheetView>
  </sheetViews>
  <sheetFormatPr defaultColWidth="9.1796875" defaultRowHeight="14" x14ac:dyDescent="0.3"/>
  <cols>
    <col min="1" max="1" width="1.54296875" style="1112" customWidth="1"/>
    <col min="2" max="2" width="14.453125" style="1112" customWidth="1"/>
    <col min="3" max="3" width="11.1796875" style="1112" customWidth="1"/>
    <col min="4" max="16384" width="9.1796875" style="1112"/>
  </cols>
  <sheetData>
    <row r="1" spans="2:20" ht="20.5" thickBot="1" x14ac:dyDescent="0.45">
      <c r="B1" s="1804" t="s">
        <v>808</v>
      </c>
      <c r="C1" s="1805"/>
      <c r="D1" s="1805"/>
      <c r="E1" s="1805"/>
      <c r="F1" s="1805"/>
      <c r="G1" s="1805"/>
      <c r="H1" s="1805"/>
      <c r="I1" s="1805"/>
      <c r="J1" s="1805"/>
      <c r="K1" s="1805"/>
      <c r="L1" s="1805"/>
      <c r="M1" s="1805"/>
      <c r="N1" s="1805"/>
      <c r="O1" s="1805"/>
      <c r="P1" s="1805"/>
      <c r="Q1" s="1805"/>
      <c r="R1" s="1805"/>
      <c r="S1" s="1805"/>
      <c r="T1" s="1806"/>
    </row>
    <row r="2" spans="2:20" ht="27" customHeight="1" x14ac:dyDescent="0.35">
      <c r="B2" s="1788" t="s">
        <v>1367</v>
      </c>
      <c r="C2" s="1788"/>
      <c r="D2" s="1788"/>
      <c r="E2" s="1788"/>
      <c r="F2" s="1788"/>
      <c r="G2" s="1788"/>
      <c r="H2" s="1788"/>
      <c r="I2" s="1788"/>
      <c r="J2" s="1788"/>
      <c r="K2" s="1788"/>
      <c r="L2" s="1788"/>
      <c r="M2" s="1788"/>
      <c r="N2" s="1788"/>
      <c r="O2" s="1788"/>
      <c r="P2" s="1788"/>
      <c r="Q2" s="1788"/>
      <c r="R2" s="1788"/>
      <c r="S2" s="1788"/>
      <c r="T2" s="1788"/>
    </row>
    <row r="3" spans="2:20" ht="27" customHeight="1" x14ac:dyDescent="0.35">
      <c r="B3" s="1788" t="s">
        <v>857</v>
      </c>
      <c r="C3" s="1788"/>
      <c r="D3" s="1788"/>
      <c r="E3" s="1788"/>
      <c r="F3" s="1788"/>
      <c r="G3" s="1788"/>
      <c r="H3" s="1788"/>
      <c r="I3" s="1788"/>
      <c r="J3" s="1788"/>
      <c r="K3" s="1788"/>
      <c r="L3" s="1788"/>
      <c r="M3" s="1788"/>
      <c r="N3" s="1788"/>
      <c r="O3" s="1788"/>
      <c r="P3" s="1788"/>
      <c r="Q3" s="1788"/>
      <c r="R3" s="1788"/>
      <c r="S3" s="1788"/>
      <c r="T3" s="1788"/>
    </row>
    <row r="4" spans="2:20" ht="27" customHeight="1" x14ac:dyDescent="0.35">
      <c r="B4" s="1788">
        <f>'2 - Page 1'!D20</f>
        <v>0</v>
      </c>
      <c r="C4" s="1788"/>
      <c r="D4" s="1788"/>
      <c r="E4" s="1788"/>
      <c r="F4" s="1788"/>
      <c r="G4" s="1788"/>
      <c r="H4" s="1788"/>
      <c r="I4" s="1788"/>
      <c r="J4" s="1788"/>
      <c r="K4" s="1788"/>
      <c r="L4" s="1788"/>
      <c r="M4" s="1788"/>
      <c r="N4" s="1788"/>
      <c r="O4" s="1788"/>
      <c r="P4" s="1788"/>
      <c r="Q4" s="1788"/>
      <c r="R4" s="1788"/>
      <c r="S4" s="1788"/>
      <c r="T4" s="1788"/>
    </row>
    <row r="5" spans="2:20" ht="27" customHeight="1" x14ac:dyDescent="0.3"/>
    <row r="87" spans="2:20" ht="15" x14ac:dyDescent="0.3">
      <c r="B87" s="1809" t="s">
        <v>1097</v>
      </c>
      <c r="C87" s="1809"/>
      <c r="D87" s="1809"/>
      <c r="E87" s="1809"/>
      <c r="F87" s="1809"/>
      <c r="G87" s="1809"/>
      <c r="H87" s="1809"/>
      <c r="I87" s="1809"/>
      <c r="J87" s="1809"/>
      <c r="K87" s="1809"/>
      <c r="L87" s="1809"/>
      <c r="M87" s="1809"/>
      <c r="N87" s="1809"/>
      <c r="O87" s="1809"/>
      <c r="P87" s="1809"/>
      <c r="Q87" s="1809"/>
      <c r="R87" s="1809"/>
    </row>
    <row r="88" spans="2:20" ht="15" x14ac:dyDescent="0.3">
      <c r="B88" s="1256"/>
      <c r="C88" s="1256"/>
      <c r="D88" s="1256"/>
      <c r="E88" s="1256"/>
      <c r="F88" s="1256"/>
      <c r="G88" s="1256"/>
      <c r="H88" s="1256"/>
      <c r="I88" s="1256"/>
      <c r="J88" s="1256"/>
      <c r="K88" s="1256"/>
      <c r="L88" s="1256"/>
      <c r="M88" s="1256"/>
      <c r="N88" s="1256"/>
      <c r="O88" s="1256"/>
      <c r="P88" s="1256"/>
      <c r="Q88" s="1256"/>
      <c r="R88" s="1256"/>
      <c r="S88" s="1119"/>
    </row>
    <row r="89" spans="2:20" ht="27" customHeight="1" x14ac:dyDescent="0.3">
      <c r="B89" s="1257" t="s">
        <v>852</v>
      </c>
      <c r="C89" s="1800"/>
      <c r="D89" s="1800"/>
      <c r="E89" s="1800"/>
      <c r="F89" s="1800"/>
      <c r="G89" s="1800"/>
      <c r="H89" s="1800"/>
      <c r="I89" s="1800"/>
      <c r="J89" s="1119"/>
      <c r="K89" s="1119"/>
      <c r="L89" s="1257" t="s">
        <v>852</v>
      </c>
      <c r="M89" s="1800"/>
      <c r="N89" s="1800"/>
      <c r="O89" s="1800"/>
      <c r="P89" s="1800"/>
      <c r="Q89" s="1800"/>
      <c r="R89" s="1800"/>
      <c r="S89" s="1800"/>
    </row>
    <row r="90" spans="2:20" ht="27" customHeight="1" x14ac:dyDescent="0.3">
      <c r="B90" s="1257" t="s">
        <v>10</v>
      </c>
      <c r="C90" s="1811"/>
      <c r="D90" s="1811"/>
      <c r="E90" s="1811"/>
      <c r="F90" s="1811"/>
      <c r="G90" s="1811"/>
      <c r="H90" s="1811"/>
      <c r="I90" s="1811"/>
      <c r="J90" s="1119"/>
      <c r="K90" s="1119"/>
      <c r="L90" s="1257" t="s">
        <v>10</v>
      </c>
      <c r="M90" s="1811"/>
      <c r="N90" s="1811"/>
      <c r="O90" s="1811"/>
      <c r="P90" s="1811"/>
      <c r="Q90" s="1811"/>
      <c r="R90" s="1811"/>
      <c r="S90" s="1811"/>
    </row>
    <row r="91" spans="2:20" ht="27" customHeight="1" x14ac:dyDescent="0.3">
      <c r="B91" s="1257" t="s">
        <v>9</v>
      </c>
      <c r="C91" s="1811"/>
      <c r="D91" s="1811"/>
      <c r="E91" s="1811"/>
      <c r="F91" s="1811"/>
      <c r="G91" s="1811"/>
      <c r="H91" s="1811"/>
      <c r="I91" s="1811"/>
      <c r="J91" s="1119"/>
      <c r="K91" s="1119"/>
      <c r="L91" s="1257" t="s">
        <v>9</v>
      </c>
      <c r="M91" s="1811"/>
      <c r="N91" s="1811"/>
      <c r="O91" s="1811"/>
      <c r="P91" s="1811"/>
      <c r="Q91" s="1811"/>
      <c r="R91" s="1811"/>
      <c r="S91" s="1811"/>
    </row>
    <row r="92" spans="2:20" ht="27" customHeight="1" x14ac:dyDescent="0.3">
      <c r="B92" s="1258" t="s">
        <v>670</v>
      </c>
      <c r="C92" s="1810"/>
      <c r="D92" s="1810"/>
      <c r="E92" s="1810"/>
      <c r="F92" s="1810"/>
      <c r="G92" s="1810"/>
      <c r="H92" s="1810"/>
      <c r="I92" s="1810"/>
      <c r="L92" s="1258" t="s">
        <v>670</v>
      </c>
      <c r="M92" s="1812"/>
      <c r="N92" s="1812"/>
      <c r="O92" s="1812"/>
      <c r="P92" s="1812"/>
      <c r="Q92" s="1812"/>
      <c r="R92" s="1812"/>
      <c r="S92" s="1812"/>
    </row>
    <row r="93" spans="2:20" ht="17" x14ac:dyDescent="0.3">
      <c r="B93" s="1259"/>
      <c r="C93" s="1119"/>
      <c r="D93" s="1119"/>
      <c r="E93" s="1119"/>
      <c r="F93" s="1119"/>
      <c r="G93" s="1119"/>
      <c r="H93" s="1119"/>
      <c r="I93" s="1119"/>
      <c r="J93" s="1119"/>
      <c r="K93" s="1119"/>
      <c r="L93" s="1119"/>
      <c r="M93" s="1119"/>
      <c r="N93" s="1119"/>
      <c r="O93" s="1119"/>
      <c r="P93" s="1119"/>
      <c r="Q93" s="1119"/>
      <c r="R93" s="1119"/>
      <c r="S93" s="1119"/>
    </row>
    <row r="94" spans="2:20" ht="27" customHeight="1" x14ac:dyDescent="0.3">
      <c r="B94" s="1807" t="s">
        <v>858</v>
      </c>
      <c r="C94" s="1807"/>
      <c r="D94" s="1807"/>
      <c r="E94" s="1807"/>
      <c r="F94" s="1807"/>
      <c r="G94" s="1807"/>
      <c r="H94" s="1807"/>
      <c r="I94" s="1807"/>
      <c r="J94" s="1807"/>
      <c r="K94" s="1807"/>
      <c r="L94" s="1807"/>
      <c r="M94" s="1807"/>
      <c r="N94" s="1807"/>
      <c r="O94" s="1807"/>
      <c r="P94" s="1807"/>
      <c r="Q94" s="1807"/>
      <c r="R94" s="1807"/>
      <c r="S94" s="1807"/>
      <c r="T94" s="1807"/>
    </row>
    <row r="95" spans="2:20" ht="15" x14ac:dyDescent="0.3">
      <c r="B95" s="1119"/>
      <c r="C95" s="1119"/>
      <c r="D95" s="1119"/>
      <c r="E95" s="1119"/>
      <c r="F95" s="1119"/>
      <c r="G95" s="1119"/>
      <c r="H95" s="1119"/>
      <c r="I95" s="1119"/>
      <c r="J95" s="1119"/>
      <c r="K95" s="1119"/>
      <c r="L95" s="1119"/>
      <c r="M95" s="1119"/>
      <c r="N95" s="1119"/>
      <c r="O95" s="1119"/>
      <c r="P95" s="1119"/>
      <c r="Q95" s="1257"/>
      <c r="R95" s="1260"/>
      <c r="S95" s="1119"/>
    </row>
    <row r="96" spans="2:20" ht="17.5" x14ac:dyDescent="0.35">
      <c r="B96" s="1801" t="s">
        <v>1367</v>
      </c>
      <c r="C96" s="1801"/>
      <c r="D96" s="1801"/>
      <c r="E96" s="1801"/>
      <c r="F96" s="1801"/>
      <c r="G96" s="1801"/>
      <c r="H96" s="1801"/>
      <c r="I96" s="1801"/>
      <c r="J96" s="1801"/>
      <c r="K96" s="1801"/>
      <c r="L96" s="1801"/>
      <c r="M96" s="1801"/>
      <c r="N96" s="1801"/>
      <c r="O96" s="1801"/>
      <c r="P96" s="1801"/>
      <c r="Q96" s="1801"/>
      <c r="R96" s="1801"/>
      <c r="S96" s="1801"/>
      <c r="T96" s="1801"/>
    </row>
    <row r="97" spans="2:20" ht="17.5" x14ac:dyDescent="0.35">
      <c r="B97" s="1801" t="s">
        <v>857</v>
      </c>
      <c r="C97" s="1801"/>
      <c r="D97" s="1801"/>
      <c r="E97" s="1801"/>
      <c r="F97" s="1801"/>
      <c r="G97" s="1801"/>
      <c r="H97" s="1801"/>
      <c r="I97" s="1801"/>
      <c r="J97" s="1801"/>
      <c r="K97" s="1801"/>
      <c r="L97" s="1801"/>
      <c r="M97" s="1801"/>
      <c r="N97" s="1801"/>
      <c r="O97" s="1801"/>
      <c r="P97" s="1801"/>
      <c r="Q97" s="1801"/>
      <c r="R97" s="1801"/>
      <c r="S97" s="1801"/>
      <c r="T97" s="1801"/>
    </row>
    <row r="98" spans="2:20" ht="39" customHeight="1" x14ac:dyDescent="0.35">
      <c r="B98" s="1143"/>
      <c r="C98" s="1143"/>
      <c r="D98" s="1143"/>
      <c r="E98" s="1143"/>
      <c r="F98" s="1143"/>
      <c r="G98" s="1143"/>
      <c r="H98" s="1143"/>
      <c r="I98" s="1143"/>
      <c r="J98" s="1143"/>
      <c r="K98" s="1143"/>
      <c r="L98" s="1143"/>
      <c r="M98" s="1143"/>
      <c r="N98" s="1143"/>
      <c r="O98" s="1143"/>
      <c r="P98" s="1143"/>
      <c r="Q98" s="1143"/>
      <c r="R98" s="1143"/>
      <c r="S98" s="1143"/>
      <c r="T98" s="1143"/>
    </row>
    <row r="99" spans="2:20" ht="15" x14ac:dyDescent="0.3">
      <c r="B99" s="1119" t="s">
        <v>875</v>
      </c>
      <c r="C99" s="1119"/>
      <c r="D99" s="1119"/>
      <c r="E99" s="1119"/>
      <c r="F99" s="1119"/>
      <c r="G99" s="1119"/>
      <c r="H99" s="1119"/>
      <c r="I99" s="1119"/>
      <c r="J99" s="1119"/>
      <c r="K99" s="1119"/>
      <c r="L99" s="1119"/>
      <c r="M99" s="1119"/>
      <c r="N99" s="1119"/>
      <c r="O99" s="1119"/>
      <c r="P99" s="1119"/>
      <c r="Q99" s="1119"/>
      <c r="R99" s="1119"/>
      <c r="S99" s="1119"/>
    </row>
    <row r="100" spans="2:20" ht="15" x14ac:dyDescent="0.3">
      <c r="B100" s="1119"/>
      <c r="C100" s="1119"/>
      <c r="D100" s="1119"/>
      <c r="E100" s="1119"/>
      <c r="F100" s="1119"/>
      <c r="G100" s="1119"/>
      <c r="H100" s="1119"/>
      <c r="I100" s="1119"/>
      <c r="J100" s="1119"/>
      <c r="K100" s="1119"/>
      <c r="L100" s="1119"/>
      <c r="M100" s="1119"/>
      <c r="N100" s="1119"/>
      <c r="O100" s="1119"/>
      <c r="P100" s="1119"/>
      <c r="Q100" s="1119"/>
      <c r="R100" s="1119"/>
      <c r="S100" s="1119"/>
    </row>
    <row r="101" spans="2:20" ht="15" x14ac:dyDescent="0.3">
      <c r="B101" s="1119" t="s">
        <v>854</v>
      </c>
      <c r="C101" s="1808"/>
      <c r="D101" s="1808"/>
      <c r="E101" s="1808"/>
      <c r="F101" s="1808"/>
      <c r="G101" s="1119" t="s">
        <v>855</v>
      </c>
      <c r="H101" s="1119"/>
      <c r="I101" s="1119"/>
      <c r="J101" s="1119"/>
      <c r="K101" s="1119"/>
      <c r="L101" s="1119"/>
      <c r="M101" s="1119"/>
      <c r="N101" s="1119"/>
      <c r="O101" s="1119"/>
      <c r="P101" s="1119"/>
      <c r="Q101" s="1119"/>
      <c r="R101" s="1119"/>
      <c r="S101" s="1119"/>
    </row>
    <row r="102" spans="2:20" ht="15" x14ac:dyDescent="0.3">
      <c r="B102" s="1119"/>
      <c r="C102" s="1261"/>
      <c r="D102" s="1261"/>
      <c r="E102" s="1261"/>
      <c r="F102" s="1261"/>
      <c r="G102" s="1119" t="s">
        <v>855</v>
      </c>
      <c r="H102" s="1119"/>
      <c r="I102" s="1119"/>
      <c r="J102" s="1119"/>
      <c r="K102" s="1119"/>
      <c r="L102" s="1119"/>
      <c r="M102" s="1119"/>
      <c r="N102" s="1119"/>
      <c r="O102" s="1119"/>
      <c r="P102" s="1119"/>
      <c r="Q102" s="1119"/>
      <c r="R102" s="1119"/>
      <c r="S102" s="1119"/>
    </row>
    <row r="103" spans="2:20" ht="15" x14ac:dyDescent="0.3">
      <c r="B103" s="1119" t="s">
        <v>856</v>
      </c>
      <c r="C103" s="1803" t="s">
        <v>56</v>
      </c>
      <c r="D103" s="1803"/>
      <c r="E103" s="1803"/>
      <c r="F103" s="1803"/>
      <c r="G103" s="1119" t="s">
        <v>855</v>
      </c>
      <c r="H103" s="1119"/>
      <c r="I103" s="1119"/>
      <c r="J103" s="1119"/>
      <c r="K103" s="1119"/>
      <c r="L103" s="1119"/>
      <c r="M103" s="1119"/>
      <c r="N103" s="1119"/>
      <c r="O103" s="1119"/>
      <c r="P103" s="1119"/>
      <c r="Q103" s="1119"/>
      <c r="R103" s="1119"/>
      <c r="S103" s="1119"/>
    </row>
    <row r="104" spans="2:20" ht="15" x14ac:dyDescent="0.3">
      <c r="B104" s="1119"/>
      <c r="C104" s="1119"/>
      <c r="D104" s="1119"/>
      <c r="E104" s="1119"/>
      <c r="F104" s="1119"/>
      <c r="G104" s="1119"/>
      <c r="H104" s="1119"/>
      <c r="I104" s="1119"/>
      <c r="J104" s="1119"/>
      <c r="K104" s="1119"/>
      <c r="L104" s="1119"/>
      <c r="M104" s="1119"/>
      <c r="N104" s="1119"/>
      <c r="O104" s="1119"/>
      <c r="P104" s="1119"/>
      <c r="Q104" s="1119"/>
      <c r="R104" s="1119"/>
      <c r="S104" s="1119"/>
    </row>
    <row r="105" spans="2:20" ht="45.75" customHeight="1" x14ac:dyDescent="0.3">
      <c r="B105" s="1802" t="s">
        <v>859</v>
      </c>
      <c r="C105" s="1802"/>
      <c r="D105" s="1802"/>
      <c r="E105" s="1802"/>
      <c r="F105" s="1802"/>
      <c r="G105" s="1802"/>
      <c r="H105" s="1802"/>
      <c r="I105" s="1802"/>
      <c r="J105" s="1802"/>
      <c r="K105" s="1802"/>
      <c r="L105" s="1802"/>
      <c r="M105" s="1802"/>
      <c r="N105" s="1802"/>
      <c r="O105" s="1802"/>
      <c r="P105" s="1802"/>
      <c r="Q105" s="1802"/>
      <c r="R105" s="1802"/>
      <c r="S105" s="1802"/>
      <c r="T105" s="1802"/>
    </row>
    <row r="106" spans="2:20" ht="15" x14ac:dyDescent="0.3">
      <c r="B106" s="1119"/>
      <c r="C106" s="1119"/>
      <c r="D106" s="1119"/>
      <c r="E106" s="1119"/>
      <c r="F106" s="1119"/>
      <c r="G106" s="1119"/>
      <c r="H106" s="1119"/>
      <c r="I106" s="1119"/>
      <c r="J106" s="1119"/>
      <c r="K106" s="1119"/>
      <c r="L106" s="1119"/>
      <c r="M106" s="1119"/>
      <c r="N106" s="1119"/>
      <c r="O106" s="1119"/>
      <c r="P106" s="1119"/>
      <c r="Q106" s="1119"/>
      <c r="R106" s="1119"/>
      <c r="S106" s="1119"/>
    </row>
    <row r="107" spans="2:20" ht="15" x14ac:dyDescent="0.3">
      <c r="B107" s="1119"/>
      <c r="C107" s="1119"/>
      <c r="D107" s="1119"/>
      <c r="E107" s="1119"/>
      <c r="F107" s="1119"/>
      <c r="G107" s="1119"/>
      <c r="H107" s="1119"/>
      <c r="I107" s="1119"/>
      <c r="J107" s="1119"/>
      <c r="K107" s="1119"/>
      <c r="L107" s="1119"/>
      <c r="M107" s="1119"/>
      <c r="N107" s="1119"/>
      <c r="O107" s="1119"/>
      <c r="P107" s="1119"/>
      <c r="Q107" s="1119"/>
      <c r="R107" s="1119"/>
      <c r="S107" s="1119"/>
    </row>
    <row r="108" spans="2:20" ht="27" customHeight="1" x14ac:dyDescent="0.3">
      <c r="B108" s="1119"/>
      <c r="C108" s="1119"/>
      <c r="D108" s="1119"/>
      <c r="E108" s="1119"/>
      <c r="F108" s="1119"/>
      <c r="G108" s="1119"/>
      <c r="H108" s="1119"/>
      <c r="I108" s="1119"/>
      <c r="J108" s="1119"/>
      <c r="K108" s="1119"/>
      <c r="L108" s="1257" t="s">
        <v>860</v>
      </c>
      <c r="M108" s="1800"/>
      <c r="N108" s="1800"/>
      <c r="O108" s="1800"/>
      <c r="P108" s="1800"/>
      <c r="Q108" s="1800"/>
      <c r="R108" s="1800"/>
      <c r="S108" s="1800"/>
    </row>
    <row r="109" spans="2:20" ht="27" customHeight="1" x14ac:dyDescent="0.3">
      <c r="B109" s="1799" t="s">
        <v>861</v>
      </c>
      <c r="C109" s="1799"/>
      <c r="D109" s="1799"/>
      <c r="E109" s="1799"/>
      <c r="F109" s="1799"/>
      <c r="G109" s="1799"/>
      <c r="H109" s="1799"/>
      <c r="I109" s="1119"/>
      <c r="J109" s="1119"/>
      <c r="K109" s="1119"/>
      <c r="L109" s="1257"/>
      <c r="M109" s="1121"/>
      <c r="N109" s="1121"/>
      <c r="O109" s="1121"/>
      <c r="P109" s="1121"/>
      <c r="Q109" s="1121"/>
      <c r="R109" s="1121"/>
      <c r="S109" s="1121"/>
    </row>
    <row r="110" spans="2:20" ht="27" customHeight="1" x14ac:dyDescent="0.3">
      <c r="B110" s="1119"/>
      <c r="C110" s="1119"/>
      <c r="D110" s="1119"/>
      <c r="E110" s="1119"/>
      <c r="F110" s="1119"/>
      <c r="G110" s="1119"/>
      <c r="H110" s="1119"/>
      <c r="I110" s="1119"/>
      <c r="J110" s="1119"/>
      <c r="K110" s="1119"/>
      <c r="L110" s="1257"/>
      <c r="M110" s="1121"/>
      <c r="N110" s="1121"/>
      <c r="O110" s="1121"/>
      <c r="P110" s="1121"/>
      <c r="Q110" s="1121"/>
      <c r="R110" s="1121"/>
      <c r="S110" s="1121"/>
    </row>
    <row r="111" spans="2:20" ht="27" customHeight="1" x14ac:dyDescent="0.3">
      <c r="B111" s="1119"/>
      <c r="C111" s="1119"/>
      <c r="D111" s="1119"/>
      <c r="E111" s="1119"/>
      <c r="F111" s="1119"/>
      <c r="G111" s="1119"/>
      <c r="H111" s="1119"/>
      <c r="I111" s="1119"/>
      <c r="J111" s="1119"/>
      <c r="K111" s="1119"/>
      <c r="L111" s="1257"/>
      <c r="M111" s="1121"/>
      <c r="N111" s="1121"/>
      <c r="O111" s="1121"/>
      <c r="P111" s="1121"/>
      <c r="Q111" s="1121"/>
      <c r="R111" s="1121"/>
      <c r="S111" s="1121"/>
    </row>
    <row r="112" spans="2:20" ht="15" x14ac:dyDescent="0.3">
      <c r="B112" s="1119"/>
      <c r="C112" s="1119"/>
      <c r="D112" s="1119"/>
      <c r="E112" s="1119"/>
      <c r="F112" s="1119"/>
      <c r="G112" s="1119"/>
      <c r="H112" s="1119"/>
      <c r="I112" s="1119"/>
      <c r="J112" s="1119"/>
      <c r="K112" s="1119"/>
      <c r="L112" s="1119"/>
      <c r="M112" s="1119"/>
      <c r="N112" s="1119"/>
      <c r="O112" s="1119"/>
      <c r="P112" s="1119"/>
      <c r="Q112" s="1119"/>
      <c r="R112" s="1119"/>
      <c r="S112" s="1119"/>
    </row>
    <row r="113" spans="2:20" ht="15" x14ac:dyDescent="0.3">
      <c r="B113" s="1119"/>
      <c r="C113" s="1119"/>
      <c r="D113" s="1119"/>
      <c r="E113" s="1119"/>
      <c r="F113" s="1119"/>
      <c r="G113" s="1119"/>
      <c r="H113" s="1119"/>
      <c r="I113" s="1119"/>
      <c r="J113" s="1119"/>
      <c r="K113" s="1119"/>
      <c r="L113" s="1119"/>
      <c r="M113" s="1119"/>
      <c r="N113" s="1119"/>
      <c r="O113" s="1119"/>
      <c r="P113" s="1119"/>
      <c r="Q113" s="1119"/>
      <c r="R113" s="1119"/>
      <c r="S113" s="1119"/>
    </row>
    <row r="114" spans="2:20" ht="15" x14ac:dyDescent="0.3">
      <c r="B114" s="1119" t="s">
        <v>854</v>
      </c>
      <c r="C114" s="1803"/>
      <c r="D114" s="1803"/>
      <c r="E114" s="1803"/>
      <c r="F114" s="1803"/>
      <c r="G114" s="1119" t="s">
        <v>855</v>
      </c>
      <c r="H114" s="1119"/>
      <c r="I114" s="1119"/>
      <c r="J114" s="1119"/>
      <c r="K114" s="1119"/>
      <c r="L114" s="1119"/>
      <c r="M114" s="1119"/>
      <c r="N114" s="1119"/>
      <c r="O114" s="1119"/>
      <c r="P114" s="1119"/>
      <c r="Q114" s="1119"/>
      <c r="R114" s="1119"/>
      <c r="S114" s="1119"/>
    </row>
    <row r="115" spans="2:20" ht="15" x14ac:dyDescent="0.3">
      <c r="B115" s="1119"/>
      <c r="C115" s="1261"/>
      <c r="D115" s="1261"/>
      <c r="E115" s="1261"/>
      <c r="F115" s="1261"/>
      <c r="G115" s="1119"/>
      <c r="H115" s="1119"/>
      <c r="I115" s="1119"/>
      <c r="J115" s="1119"/>
      <c r="K115" s="1119"/>
      <c r="L115" s="1119"/>
      <c r="M115" s="1119"/>
      <c r="N115" s="1119"/>
      <c r="O115" s="1119"/>
      <c r="P115" s="1119"/>
      <c r="Q115" s="1119"/>
      <c r="R115" s="1119"/>
      <c r="S115" s="1119"/>
    </row>
    <row r="116" spans="2:20" ht="15" x14ac:dyDescent="0.3">
      <c r="B116" s="1119" t="s">
        <v>856</v>
      </c>
      <c r="C116" s="1803"/>
      <c r="D116" s="1803"/>
      <c r="E116" s="1803"/>
      <c r="F116" s="1803"/>
      <c r="G116" s="1119" t="s">
        <v>855</v>
      </c>
      <c r="H116" s="1119"/>
      <c r="I116" s="1119"/>
      <c r="J116" s="1119"/>
      <c r="K116" s="1119"/>
      <c r="L116" s="1119"/>
      <c r="M116" s="1119"/>
      <c r="N116" s="1119"/>
      <c r="O116" s="1119"/>
      <c r="P116" s="1119"/>
      <c r="Q116" s="1119"/>
      <c r="R116" s="1119"/>
      <c r="S116" s="1119"/>
    </row>
    <row r="117" spans="2:20" ht="15" x14ac:dyDescent="0.3">
      <c r="B117" s="1119"/>
      <c r="C117" s="1119"/>
      <c r="D117" s="1119"/>
      <c r="E117" s="1119"/>
      <c r="F117" s="1119"/>
      <c r="G117" s="1119"/>
      <c r="H117" s="1119"/>
      <c r="I117" s="1119"/>
      <c r="J117" s="1119"/>
      <c r="K117" s="1119"/>
      <c r="L117" s="1119"/>
      <c r="M117" s="1119"/>
      <c r="N117" s="1119"/>
      <c r="O117" s="1119"/>
      <c r="P117" s="1119"/>
      <c r="Q117" s="1119"/>
      <c r="R117" s="1119"/>
      <c r="S117" s="1119"/>
    </row>
    <row r="118" spans="2:20" ht="45.75" customHeight="1" x14ac:dyDescent="0.3">
      <c r="B118" s="1802" t="s">
        <v>859</v>
      </c>
      <c r="C118" s="1802"/>
      <c r="D118" s="1802"/>
      <c r="E118" s="1802"/>
      <c r="F118" s="1802"/>
      <c r="G118" s="1802"/>
      <c r="H118" s="1802"/>
      <c r="I118" s="1802"/>
      <c r="J118" s="1802"/>
      <c r="K118" s="1802"/>
      <c r="L118" s="1802"/>
      <c r="M118" s="1802"/>
      <c r="N118" s="1802"/>
      <c r="O118" s="1802"/>
      <c r="P118" s="1802"/>
      <c r="Q118" s="1802"/>
      <c r="R118" s="1802"/>
      <c r="S118" s="1802"/>
      <c r="T118" s="1802"/>
    </row>
    <row r="119" spans="2:20" ht="15" x14ac:dyDescent="0.3">
      <c r="B119" s="1119"/>
      <c r="C119" s="1119"/>
      <c r="D119" s="1119"/>
      <c r="E119" s="1119"/>
      <c r="F119" s="1119"/>
      <c r="G119" s="1119"/>
      <c r="H119" s="1119"/>
      <c r="I119" s="1119"/>
      <c r="J119" s="1119"/>
      <c r="K119" s="1119"/>
      <c r="L119" s="1119"/>
      <c r="M119" s="1119"/>
      <c r="N119" s="1119"/>
      <c r="O119" s="1119"/>
      <c r="P119" s="1119"/>
      <c r="Q119" s="1119"/>
      <c r="R119" s="1119"/>
      <c r="S119" s="1119"/>
    </row>
    <row r="120" spans="2:20" ht="15" x14ac:dyDescent="0.3">
      <c r="B120" s="1119"/>
      <c r="C120" s="1119"/>
      <c r="D120" s="1119"/>
      <c r="E120" s="1119"/>
      <c r="F120" s="1119"/>
      <c r="G120" s="1119"/>
      <c r="H120" s="1119"/>
      <c r="I120" s="1119"/>
      <c r="J120" s="1119"/>
      <c r="K120" s="1119"/>
      <c r="L120" s="1119"/>
      <c r="M120" s="1119"/>
      <c r="N120" s="1119"/>
      <c r="O120" s="1119"/>
      <c r="P120" s="1119"/>
      <c r="Q120" s="1119"/>
      <c r="R120" s="1119"/>
      <c r="S120" s="1119"/>
    </row>
    <row r="121" spans="2:20" ht="27" customHeight="1" x14ac:dyDescent="0.3">
      <c r="B121" s="1119"/>
      <c r="C121" s="1119"/>
      <c r="D121" s="1119"/>
      <c r="E121" s="1119"/>
      <c r="F121" s="1119"/>
      <c r="G121" s="1119"/>
      <c r="H121" s="1119"/>
      <c r="I121" s="1119"/>
      <c r="J121" s="1119"/>
      <c r="K121" s="1119"/>
      <c r="L121" s="1257" t="s">
        <v>860</v>
      </c>
      <c r="M121" s="1800"/>
      <c r="N121" s="1800"/>
      <c r="O121" s="1800"/>
      <c r="P121" s="1800"/>
      <c r="Q121" s="1800"/>
      <c r="R121" s="1800"/>
      <c r="S121" s="1800"/>
    </row>
    <row r="122" spans="2:20" ht="27" customHeight="1" x14ac:dyDescent="0.3">
      <c r="B122" s="1799" t="s">
        <v>861</v>
      </c>
      <c r="C122" s="1799"/>
      <c r="D122" s="1799"/>
      <c r="E122" s="1799"/>
      <c r="F122" s="1799"/>
      <c r="G122" s="1799"/>
      <c r="H122" s="1799"/>
      <c r="I122" s="1119"/>
      <c r="J122" s="1119"/>
      <c r="K122" s="1119"/>
      <c r="L122" s="1119"/>
      <c r="M122" s="1119"/>
      <c r="N122" s="1119"/>
      <c r="O122" s="1119"/>
      <c r="P122" s="1119"/>
      <c r="Q122" s="1119"/>
      <c r="R122" s="1119"/>
      <c r="S122" s="1119"/>
    </row>
    <row r="124" spans="2:20" x14ac:dyDescent="0.3">
      <c r="T124" s="1254"/>
    </row>
    <row r="125" spans="2:20" x14ac:dyDescent="0.3">
      <c r="T125" s="1254"/>
    </row>
    <row r="126" spans="2:20" x14ac:dyDescent="0.3">
      <c r="T126" s="1254"/>
    </row>
  </sheetData>
  <protectedRanges>
    <protectedRange sqref="B87:R87 C89:I92 M89:S92 C101:F101 D102 C103:F103 B105:T105 M108:S108 B109:H109 C114:F114 C116:F116 B118:T118 M121:S121 B122:H122" name="Range1"/>
  </protectedRanges>
  <mergeCells count="26">
    <mergeCell ref="B1:T1"/>
    <mergeCell ref="B94:T94"/>
    <mergeCell ref="C101:F101"/>
    <mergeCell ref="B87:R87"/>
    <mergeCell ref="B2:T2"/>
    <mergeCell ref="B3:T3"/>
    <mergeCell ref="C92:I92"/>
    <mergeCell ref="C89:I89"/>
    <mergeCell ref="C90:I90"/>
    <mergeCell ref="C91:I91"/>
    <mergeCell ref="M92:S92"/>
    <mergeCell ref="M89:S89"/>
    <mergeCell ref="M90:S90"/>
    <mergeCell ref="M91:S91"/>
    <mergeCell ref="B4:T4"/>
    <mergeCell ref="B122:H122"/>
    <mergeCell ref="M121:S121"/>
    <mergeCell ref="B96:T96"/>
    <mergeCell ref="B97:T97"/>
    <mergeCell ref="B105:T105"/>
    <mergeCell ref="M108:S108"/>
    <mergeCell ref="C114:F114"/>
    <mergeCell ref="C116:F116"/>
    <mergeCell ref="B118:T118"/>
    <mergeCell ref="C103:F103"/>
    <mergeCell ref="B109:H109"/>
  </mergeCells>
  <pageMargins left="0.7" right="0.7" top="0.75" bottom="0.75" header="0.3" footer="0.3"/>
  <pageSetup scale="48" fitToHeight="3" orientation="portrait" r:id="rId1"/>
  <headerFooter differentFirst="1"/>
  <rowBreaks count="1" manualBreakCount="1">
    <brk id="95" min="1"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0ECF-F311-4286-B692-0ECB4251D02C}">
  <sheetPr codeName="Sheet7">
    <tabColor rgb="FFE8F0F0"/>
    <pageSetUpPr fitToPage="1"/>
  </sheetPr>
  <dimension ref="A1:N4"/>
  <sheetViews>
    <sheetView showGridLines="0" showRowColHeaders="0" zoomScaleNormal="100" workbookViewId="0">
      <selection activeCell="R65" sqref="R65"/>
    </sheetView>
  </sheetViews>
  <sheetFormatPr defaultColWidth="9.1796875" defaultRowHeight="14" x14ac:dyDescent="0.3"/>
  <cols>
    <col min="1" max="16384" width="9.1796875" style="1112"/>
  </cols>
  <sheetData>
    <row r="1" spans="1:14" ht="27" customHeight="1" x14ac:dyDescent="0.3">
      <c r="A1" s="1114"/>
      <c r="B1" s="1794" t="s">
        <v>1367</v>
      </c>
      <c r="C1" s="1794"/>
      <c r="D1" s="1794"/>
      <c r="E1" s="1794"/>
      <c r="F1" s="1794"/>
      <c r="G1" s="1794"/>
      <c r="H1" s="1794"/>
      <c r="I1" s="1794"/>
      <c r="J1" s="1794"/>
      <c r="K1" s="1794"/>
      <c r="L1" s="1794"/>
      <c r="M1" s="1794"/>
      <c r="N1" s="1794"/>
    </row>
    <row r="2" spans="1:14" ht="27" customHeight="1" x14ac:dyDescent="0.3">
      <c r="A2" s="1114"/>
      <c r="B2" s="1794" t="s">
        <v>863</v>
      </c>
      <c r="C2" s="1794"/>
      <c r="D2" s="1794"/>
      <c r="E2" s="1794"/>
      <c r="F2" s="1794"/>
      <c r="G2" s="1794"/>
      <c r="H2" s="1794"/>
      <c r="I2" s="1794"/>
      <c r="J2" s="1794"/>
      <c r="K2" s="1794"/>
      <c r="L2" s="1794"/>
      <c r="M2" s="1794"/>
      <c r="N2" s="1794"/>
    </row>
    <row r="3" spans="1:14" ht="17.25" customHeight="1" x14ac:dyDescent="0.3">
      <c r="A3" s="1114"/>
      <c r="B3" s="1794">
        <f>'2 - Page 1'!D20</f>
        <v>0</v>
      </c>
      <c r="C3" s="1794"/>
      <c r="D3" s="1794"/>
      <c r="E3" s="1794"/>
      <c r="F3" s="1794"/>
      <c r="G3" s="1794"/>
      <c r="H3" s="1794"/>
      <c r="I3" s="1794"/>
      <c r="J3" s="1794"/>
      <c r="K3" s="1794"/>
      <c r="L3" s="1794"/>
      <c r="M3" s="1794"/>
      <c r="N3" s="1794"/>
    </row>
    <row r="4" spans="1:14" x14ac:dyDescent="0.3">
      <c r="A4" s="1112" t="s">
        <v>56</v>
      </c>
    </row>
  </sheetData>
  <mergeCells count="3">
    <mergeCell ref="B1:N1"/>
    <mergeCell ref="B2:N2"/>
    <mergeCell ref="B3:N3"/>
  </mergeCells>
  <pageMargins left="0.7" right="0.7" top="0.75" bottom="0.75" header="0.3" footer="0.3"/>
  <pageSetup scale="76" fitToHeight="2" orientation="portrait" r:id="rId1"/>
  <headerFooter>
    <oddFooter>&amp;R&amp;8Revised October 20, 2021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A27B-27AF-4E1D-B8EA-F3681F3DAF00}">
  <sheetPr codeName="Sheet8">
    <tabColor rgb="FFE8F0F0"/>
    <pageSetUpPr fitToPage="1"/>
  </sheetPr>
  <dimension ref="A1:N35"/>
  <sheetViews>
    <sheetView showGridLines="0" showRowColHeaders="0" zoomScaleNormal="100" workbookViewId="0">
      <selection activeCell="Q33" sqref="Q33"/>
    </sheetView>
  </sheetViews>
  <sheetFormatPr defaultColWidth="9.1796875" defaultRowHeight="14" x14ac:dyDescent="0.3"/>
  <cols>
    <col min="1" max="16384" width="9.1796875" style="1112"/>
  </cols>
  <sheetData>
    <row r="1" spans="1:14" ht="27" customHeight="1" x14ac:dyDescent="0.3">
      <c r="A1" s="1114"/>
      <c r="B1" s="1794" t="s">
        <v>1367</v>
      </c>
      <c r="C1" s="1794"/>
      <c r="D1" s="1794"/>
      <c r="E1" s="1794"/>
      <c r="F1" s="1794"/>
      <c r="G1" s="1794"/>
      <c r="H1" s="1794"/>
      <c r="I1" s="1794"/>
      <c r="J1" s="1794"/>
      <c r="K1" s="1794"/>
      <c r="L1" s="1794"/>
      <c r="M1" s="1794"/>
      <c r="N1" s="1794"/>
    </row>
    <row r="2" spans="1:14" ht="27" customHeight="1" x14ac:dyDescent="0.3">
      <c r="A2" s="1114"/>
      <c r="B2" s="1794" t="s">
        <v>864</v>
      </c>
      <c r="C2" s="1794"/>
      <c r="D2" s="1794"/>
      <c r="E2" s="1794"/>
      <c r="F2" s="1794"/>
      <c r="G2" s="1794"/>
      <c r="H2" s="1794"/>
      <c r="I2" s="1794"/>
      <c r="J2" s="1794"/>
      <c r="K2" s="1794"/>
      <c r="L2" s="1794"/>
      <c r="M2" s="1794"/>
      <c r="N2" s="1794"/>
    </row>
    <row r="3" spans="1:14" ht="17.25" customHeight="1" x14ac:dyDescent="0.3">
      <c r="A3" s="1114"/>
      <c r="B3" s="1794">
        <f>'2 - Page 1'!D20</f>
        <v>0</v>
      </c>
      <c r="C3" s="1794"/>
      <c r="D3" s="1794"/>
      <c r="E3" s="1794"/>
      <c r="F3" s="1794"/>
      <c r="G3" s="1794"/>
      <c r="H3" s="1794"/>
      <c r="I3" s="1794"/>
      <c r="J3" s="1794"/>
      <c r="K3" s="1794"/>
      <c r="L3" s="1794"/>
      <c r="M3" s="1794"/>
      <c r="N3" s="1794"/>
    </row>
    <row r="4" spans="1:14" x14ac:dyDescent="0.3">
      <c r="A4" s="1112" t="s">
        <v>56</v>
      </c>
    </row>
    <row r="35" spans="2:10" x14ac:dyDescent="0.3">
      <c r="B35" s="1813" t="s">
        <v>865</v>
      </c>
      <c r="C35" s="1813"/>
      <c r="D35" s="1813"/>
      <c r="E35" s="1813"/>
      <c r="F35" s="1813"/>
      <c r="G35" s="1813"/>
      <c r="H35" s="1813"/>
      <c r="I35" s="1813"/>
      <c r="J35" s="1813"/>
    </row>
  </sheetData>
  <mergeCells count="4">
    <mergeCell ref="B1:N1"/>
    <mergeCell ref="B2:N2"/>
    <mergeCell ref="B35:J35"/>
    <mergeCell ref="B3:N3"/>
  </mergeCells>
  <hyperlinks>
    <hyperlink ref="B35" r:id="rId1" xr:uid="{D6E3EA07-F3D6-49C9-8C31-42A8925FC3BD}"/>
  </hyperlinks>
  <pageMargins left="0.7" right="0.7" top="0.75" bottom="0.75" header="0.3" footer="0.3"/>
  <pageSetup scale="76" orientation="portrait" r:id="rId2"/>
  <headerFooter>
    <oddFooter>&amp;R&amp;8Revised October 20, 2021</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F9682-84B9-4141-AA14-888CD85EA60A}">
  <sheetPr codeName="Sheet9">
    <tabColor rgb="FF00918F"/>
    <pageSetUpPr fitToPage="1"/>
  </sheetPr>
  <dimension ref="A1:T55"/>
  <sheetViews>
    <sheetView showGridLines="0" showRowColHeaders="0" zoomScaleNormal="100" workbookViewId="0">
      <selection activeCell="D16" sqref="D16:N18"/>
    </sheetView>
  </sheetViews>
  <sheetFormatPr defaultColWidth="9.1796875" defaultRowHeight="14" x14ac:dyDescent="0.3"/>
  <cols>
    <col min="1" max="1" width="9.1796875" style="1112"/>
    <col min="2" max="2" width="13.453125" style="1112" customWidth="1"/>
    <col min="3" max="3" width="4.7265625" style="1112" customWidth="1"/>
    <col min="4" max="16384" width="9.1796875" style="1112"/>
  </cols>
  <sheetData>
    <row r="1" spans="1:14" ht="27" customHeight="1" x14ac:dyDescent="0.3">
      <c r="A1" s="1114"/>
      <c r="B1" s="1794" t="s">
        <v>1367</v>
      </c>
      <c r="C1" s="1794"/>
      <c r="D1" s="1794"/>
      <c r="E1" s="1794"/>
      <c r="F1" s="1794"/>
      <c r="G1" s="1794"/>
      <c r="H1" s="1794"/>
      <c r="I1" s="1794"/>
      <c r="J1" s="1794"/>
      <c r="K1" s="1794"/>
      <c r="L1" s="1794"/>
      <c r="M1" s="1794"/>
      <c r="N1" s="1794"/>
    </row>
    <row r="2" spans="1:14" ht="27" customHeight="1" x14ac:dyDescent="0.3">
      <c r="A2" s="1114"/>
      <c r="B2" s="1794" t="s">
        <v>866</v>
      </c>
      <c r="C2" s="1794"/>
      <c r="D2" s="1794"/>
      <c r="E2" s="1794"/>
      <c r="F2" s="1794"/>
      <c r="G2" s="1794"/>
      <c r="H2" s="1794"/>
      <c r="I2" s="1794"/>
      <c r="J2" s="1794"/>
      <c r="K2" s="1794"/>
      <c r="L2" s="1794"/>
      <c r="M2" s="1794"/>
      <c r="N2" s="1794"/>
    </row>
    <row r="3" spans="1:14" ht="17.25" customHeight="1" x14ac:dyDescent="0.3">
      <c r="A3" s="1114"/>
      <c r="B3" s="1794">
        <f>'2 - Page 1'!D20</f>
        <v>0</v>
      </c>
      <c r="C3" s="1794"/>
      <c r="D3" s="1794"/>
      <c r="E3" s="1794"/>
      <c r="F3" s="1794"/>
      <c r="G3" s="1794"/>
      <c r="H3" s="1794"/>
      <c r="I3" s="1794"/>
      <c r="J3" s="1794"/>
      <c r="K3" s="1794"/>
      <c r="L3" s="1794"/>
      <c r="M3" s="1794"/>
      <c r="N3" s="1794"/>
    </row>
    <row r="4" spans="1:14" x14ac:dyDescent="0.3">
      <c r="A4" s="1112" t="s">
        <v>56</v>
      </c>
    </row>
    <row r="16" spans="1:14" ht="15" customHeight="1" thickBot="1" x14ac:dyDescent="0.35">
      <c r="B16" s="1815"/>
      <c r="D16" s="1816" t="s">
        <v>966</v>
      </c>
      <c r="E16" s="1816"/>
      <c r="F16" s="1816"/>
      <c r="G16" s="1816"/>
      <c r="H16" s="1816"/>
      <c r="I16" s="1816"/>
      <c r="J16" s="1816"/>
      <c r="K16" s="1816"/>
      <c r="L16" s="1816"/>
      <c r="M16" s="1816"/>
      <c r="N16" s="1816"/>
    </row>
    <row r="17" spans="2:14" ht="14.5" thickBot="1" x14ac:dyDescent="0.35">
      <c r="B17" s="1815"/>
      <c r="D17" s="1816"/>
      <c r="E17" s="1816"/>
      <c r="F17" s="1816"/>
      <c r="G17" s="1816"/>
      <c r="H17" s="1816"/>
      <c r="I17" s="1816"/>
      <c r="J17" s="1816"/>
      <c r="K17" s="1816"/>
      <c r="L17" s="1816"/>
      <c r="M17" s="1816"/>
      <c r="N17" s="1816"/>
    </row>
    <row r="18" spans="2:14" ht="14.5" thickBot="1" x14ac:dyDescent="0.35">
      <c r="B18" s="1815"/>
      <c r="D18" s="1816"/>
      <c r="E18" s="1816"/>
      <c r="F18" s="1816"/>
      <c r="G18" s="1816"/>
      <c r="H18" s="1816"/>
      <c r="I18" s="1816"/>
      <c r="J18" s="1816"/>
      <c r="K18" s="1816"/>
      <c r="L18" s="1816"/>
      <c r="M18" s="1816"/>
      <c r="N18" s="1816"/>
    </row>
    <row r="20" spans="2:14" x14ac:dyDescent="0.3">
      <c r="B20" s="1112" t="s">
        <v>867</v>
      </c>
    </row>
    <row r="23" spans="2:14" ht="14.5" thickBot="1" x14ac:dyDescent="0.35">
      <c r="B23" s="1815"/>
      <c r="D23" s="1816" t="s">
        <v>962</v>
      </c>
      <c r="E23" s="1816"/>
      <c r="F23" s="1816"/>
      <c r="G23" s="1816"/>
      <c r="H23" s="1816"/>
      <c r="I23" s="1816"/>
      <c r="J23" s="1816"/>
      <c r="K23" s="1816"/>
      <c r="L23" s="1816"/>
      <c r="M23" s="1816"/>
      <c r="N23" s="1816"/>
    </row>
    <row r="24" spans="2:14" ht="14.5" thickBot="1" x14ac:dyDescent="0.35">
      <c r="B24" s="1815"/>
      <c r="D24" s="1816"/>
      <c r="E24" s="1816"/>
      <c r="F24" s="1816"/>
      <c r="G24" s="1816"/>
      <c r="H24" s="1816"/>
      <c r="I24" s="1816"/>
      <c r="J24" s="1816"/>
      <c r="K24" s="1816"/>
      <c r="L24" s="1816"/>
      <c r="M24" s="1816"/>
      <c r="N24" s="1816"/>
    </row>
    <row r="25" spans="2:14" ht="14.5" thickBot="1" x14ac:dyDescent="0.35">
      <c r="B25" s="1815"/>
      <c r="D25" s="1816"/>
      <c r="E25" s="1816"/>
      <c r="F25" s="1816"/>
      <c r="G25" s="1816"/>
      <c r="H25" s="1816"/>
      <c r="I25" s="1816"/>
      <c r="J25" s="1816"/>
      <c r="K25" s="1816"/>
      <c r="L25" s="1816"/>
      <c r="M25" s="1816"/>
      <c r="N25" s="1816"/>
    </row>
    <row r="30" spans="2:14" ht="14.5" thickBot="1" x14ac:dyDescent="0.35">
      <c r="B30" s="1815"/>
      <c r="C30" s="1815"/>
      <c r="D30" s="1815"/>
      <c r="E30" s="1815"/>
      <c r="F30" s="1815"/>
      <c r="G30" s="1815"/>
    </row>
    <row r="31" spans="2:14" x14ac:dyDescent="0.3">
      <c r="B31" s="1814" t="s">
        <v>868</v>
      </c>
      <c r="C31" s="1814"/>
      <c r="D31" s="1814"/>
      <c r="E31" s="1814"/>
      <c r="F31" s="1814"/>
      <c r="G31" s="1814"/>
    </row>
    <row r="33" spans="2:7" ht="14.5" thickBot="1" x14ac:dyDescent="0.35">
      <c r="B33" s="1815"/>
      <c r="C33" s="1815"/>
      <c r="D33" s="1815"/>
      <c r="E33" s="1815"/>
      <c r="F33" s="1815"/>
      <c r="G33" s="1815"/>
    </row>
    <row r="34" spans="2:7" x14ac:dyDescent="0.3">
      <c r="B34" s="1814" t="s">
        <v>961</v>
      </c>
      <c r="C34" s="1814"/>
      <c r="D34" s="1814"/>
      <c r="E34" s="1814"/>
      <c r="F34" s="1814"/>
      <c r="G34" s="1814"/>
    </row>
    <row r="35" spans="2:7" x14ac:dyDescent="0.3">
      <c r="B35" s="1252"/>
    </row>
    <row r="36" spans="2:7" ht="14.5" thickBot="1" x14ac:dyDescent="0.35">
      <c r="B36" s="1815"/>
      <c r="C36" s="1815"/>
      <c r="D36" s="1815"/>
      <c r="E36" s="1815"/>
      <c r="F36" s="1815"/>
      <c r="G36" s="1815"/>
    </row>
    <row r="37" spans="2:7" x14ac:dyDescent="0.3">
      <c r="B37" s="1814" t="s">
        <v>869</v>
      </c>
      <c r="C37" s="1814"/>
      <c r="D37" s="1814"/>
      <c r="E37" s="1814"/>
      <c r="F37" s="1814"/>
      <c r="G37" s="1814"/>
    </row>
    <row r="39" spans="2:7" ht="14.5" thickBot="1" x14ac:dyDescent="0.35">
      <c r="B39" s="1815"/>
      <c r="C39" s="1815"/>
      <c r="D39" s="1815"/>
      <c r="E39" s="1815"/>
      <c r="F39" s="1815"/>
      <c r="G39" s="1815"/>
    </row>
    <row r="40" spans="2:7" x14ac:dyDescent="0.3">
      <c r="B40" s="1814" t="s">
        <v>870</v>
      </c>
      <c r="C40" s="1814"/>
      <c r="D40" s="1814"/>
      <c r="E40" s="1814"/>
      <c r="F40" s="1814"/>
      <c r="G40" s="1814"/>
    </row>
    <row r="43" spans="2:7" x14ac:dyDescent="0.3">
      <c r="B43" s="1112" t="s">
        <v>853</v>
      </c>
    </row>
    <row r="45" spans="2:7" x14ac:dyDescent="0.3">
      <c r="B45" s="1112" t="s">
        <v>854</v>
      </c>
      <c r="C45" s="1817"/>
      <c r="D45" s="1817"/>
      <c r="E45" s="1817"/>
      <c r="F45" s="1817"/>
      <c r="G45" s="1112" t="s">
        <v>855</v>
      </c>
    </row>
    <row r="46" spans="2:7" x14ac:dyDescent="0.3">
      <c r="C46" s="1117"/>
      <c r="D46" s="1117"/>
      <c r="E46" s="1117"/>
      <c r="F46" s="1117"/>
      <c r="G46" s="1112" t="s">
        <v>855</v>
      </c>
    </row>
    <row r="47" spans="2:7" x14ac:dyDescent="0.3">
      <c r="B47" s="1112" t="s">
        <v>856</v>
      </c>
      <c r="C47" s="1818"/>
      <c r="D47" s="1818"/>
      <c r="E47" s="1818"/>
      <c r="F47" s="1818"/>
      <c r="G47" s="1112" t="s">
        <v>855</v>
      </c>
    </row>
    <row r="50" spans="2:20" ht="14.15" customHeight="1" x14ac:dyDescent="0.3">
      <c r="B50" s="1816" t="s">
        <v>871</v>
      </c>
      <c r="C50" s="1816"/>
      <c r="D50" s="1816"/>
      <c r="E50" s="1816"/>
      <c r="F50" s="1816"/>
      <c r="G50" s="1816"/>
      <c r="H50" s="1816"/>
      <c r="I50" s="1816"/>
      <c r="J50" s="1816"/>
      <c r="K50" s="1816"/>
      <c r="L50" s="1816"/>
      <c r="M50" s="1816"/>
      <c r="N50" s="1816"/>
    </row>
    <row r="51" spans="2:20" x14ac:dyDescent="0.3">
      <c r="B51" s="1816"/>
      <c r="C51" s="1816"/>
      <c r="D51" s="1816"/>
      <c r="E51" s="1816"/>
      <c r="F51" s="1816"/>
      <c r="G51" s="1816"/>
      <c r="H51" s="1816"/>
      <c r="I51" s="1816"/>
      <c r="J51" s="1816"/>
      <c r="K51" s="1816"/>
      <c r="L51" s="1816"/>
      <c r="M51" s="1816"/>
      <c r="N51" s="1816"/>
    </row>
    <row r="54" spans="2:20" ht="27" customHeight="1" x14ac:dyDescent="0.3">
      <c r="I54" s="1118" t="s">
        <v>860</v>
      </c>
      <c r="J54" s="1820"/>
      <c r="K54" s="1820"/>
      <c r="L54" s="1820"/>
      <c r="M54" s="1820"/>
      <c r="N54" s="1820"/>
      <c r="O54" s="1253"/>
      <c r="P54" s="1253"/>
      <c r="T54" s="1254"/>
    </row>
    <row r="55" spans="2:20" ht="27" customHeight="1" x14ac:dyDescent="0.3">
      <c r="B55" s="1819" t="s">
        <v>872</v>
      </c>
      <c r="C55" s="1819"/>
      <c r="D55" s="1819"/>
      <c r="E55" s="1819"/>
      <c r="F55" s="1819"/>
      <c r="G55" s="1819"/>
      <c r="H55" s="1819"/>
      <c r="L55" s="1118"/>
      <c r="M55" s="1120"/>
      <c r="N55" s="1120"/>
      <c r="O55" s="1255"/>
      <c r="P55" s="1255"/>
      <c r="Q55" s="1255"/>
      <c r="R55" s="1255"/>
      <c r="S55" s="1255"/>
      <c r="T55" s="1254"/>
    </row>
  </sheetData>
  <mergeCells count="20">
    <mergeCell ref="C45:F45"/>
    <mergeCell ref="C47:F47"/>
    <mergeCell ref="B55:H55"/>
    <mergeCell ref="J54:N54"/>
    <mergeCell ref="B37:G37"/>
    <mergeCell ref="B50:N51"/>
    <mergeCell ref="B39:G39"/>
    <mergeCell ref="B40:G40"/>
    <mergeCell ref="B1:N1"/>
    <mergeCell ref="B2:N2"/>
    <mergeCell ref="D16:N18"/>
    <mergeCell ref="D23:N25"/>
    <mergeCell ref="B30:G30"/>
    <mergeCell ref="B16:B18"/>
    <mergeCell ref="B23:B25"/>
    <mergeCell ref="B31:G31"/>
    <mergeCell ref="B33:G33"/>
    <mergeCell ref="B34:G34"/>
    <mergeCell ref="B36:G36"/>
    <mergeCell ref="B3:N3"/>
  </mergeCells>
  <pageMargins left="0.7" right="0.7" top="0.75" bottom="0.75" header="0.3" footer="0.3"/>
  <pageSetup scale="76" orientation="portrait" r:id="rId1"/>
  <headerFooter>
    <oddFooter>&amp;R&amp;8Revised November 2024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1F8A-FA76-4D13-B541-70DACEA711A8}">
  <sheetPr codeName="Sheet4">
    <tabColor rgb="FF00918F"/>
    <pageSetUpPr fitToPage="1"/>
  </sheetPr>
  <dimension ref="A1:T55"/>
  <sheetViews>
    <sheetView showGridLines="0" showRowColHeaders="0" zoomScale="120" zoomScaleNormal="120" workbookViewId="0">
      <selection activeCell="Q9" sqref="Q9"/>
    </sheetView>
  </sheetViews>
  <sheetFormatPr defaultColWidth="9.1796875" defaultRowHeight="14" x14ac:dyDescent="0.3"/>
  <cols>
    <col min="1" max="1" width="9.1796875" style="1112"/>
    <col min="2" max="2" width="13.453125" style="1112" customWidth="1"/>
    <col min="3" max="3" width="4.7265625" style="1112" customWidth="1"/>
    <col min="4" max="16384" width="9.1796875" style="1112"/>
  </cols>
  <sheetData>
    <row r="1" spans="1:14" ht="27" customHeight="1" x14ac:dyDescent="0.3">
      <c r="A1" s="1114"/>
      <c r="B1" s="1794" t="s">
        <v>1367</v>
      </c>
      <c r="C1" s="1794"/>
      <c r="D1" s="1794"/>
      <c r="E1" s="1794"/>
      <c r="F1" s="1794"/>
      <c r="G1" s="1794"/>
      <c r="H1" s="1794"/>
      <c r="I1" s="1794"/>
      <c r="J1" s="1794"/>
      <c r="K1" s="1794"/>
      <c r="L1" s="1794"/>
      <c r="M1" s="1794"/>
      <c r="N1" s="1794"/>
    </row>
    <row r="2" spans="1:14" ht="27" customHeight="1" x14ac:dyDescent="0.3">
      <c r="A2" s="1114"/>
      <c r="B2" s="1794" t="s">
        <v>866</v>
      </c>
      <c r="C2" s="1794"/>
      <c r="D2" s="1794"/>
      <c r="E2" s="1794"/>
      <c r="F2" s="1794"/>
      <c r="G2" s="1794"/>
      <c r="H2" s="1794"/>
      <c r="I2" s="1794"/>
      <c r="J2" s="1794"/>
      <c r="K2" s="1794"/>
      <c r="L2" s="1794"/>
      <c r="M2" s="1794"/>
      <c r="N2" s="1794"/>
    </row>
    <row r="3" spans="1:14" ht="17.25" customHeight="1" x14ac:dyDescent="0.3">
      <c r="A3" s="1114"/>
      <c r="B3" s="1794"/>
      <c r="C3" s="1794"/>
      <c r="D3" s="1794"/>
      <c r="E3" s="1794"/>
      <c r="F3" s="1794"/>
      <c r="G3" s="1794"/>
      <c r="H3" s="1794"/>
      <c r="I3" s="1794"/>
      <c r="J3" s="1794"/>
      <c r="K3" s="1794"/>
      <c r="L3" s="1794"/>
      <c r="M3" s="1794"/>
      <c r="N3" s="1794"/>
    </row>
    <row r="4" spans="1:14" x14ac:dyDescent="0.3">
      <c r="A4" s="1112" t="s">
        <v>56</v>
      </c>
    </row>
    <row r="16" spans="1:14" ht="15" customHeight="1" thickBot="1" x14ac:dyDescent="0.35">
      <c r="B16" s="1815"/>
      <c r="D16" s="1816" t="s">
        <v>1102</v>
      </c>
      <c r="E16" s="1816"/>
      <c r="F16" s="1816"/>
      <c r="G16" s="1816"/>
      <c r="H16" s="1816"/>
      <c r="I16" s="1816"/>
      <c r="J16" s="1816"/>
      <c r="K16" s="1816"/>
      <c r="L16" s="1816"/>
      <c r="M16" s="1816"/>
      <c r="N16" s="1816"/>
    </row>
    <row r="17" spans="2:14" ht="14.5" thickBot="1" x14ac:dyDescent="0.35">
      <c r="B17" s="1815"/>
      <c r="D17" s="1816"/>
      <c r="E17" s="1816"/>
      <c r="F17" s="1816"/>
      <c r="G17" s="1816"/>
      <c r="H17" s="1816"/>
      <c r="I17" s="1816"/>
      <c r="J17" s="1816"/>
      <c r="K17" s="1816"/>
      <c r="L17" s="1816"/>
      <c r="M17" s="1816"/>
      <c r="N17" s="1816"/>
    </row>
    <row r="18" spans="2:14" ht="14.5" thickBot="1" x14ac:dyDescent="0.35">
      <c r="B18" s="1815"/>
      <c r="D18" s="1816"/>
      <c r="E18" s="1816"/>
      <c r="F18" s="1816"/>
      <c r="G18" s="1816"/>
      <c r="H18" s="1816"/>
      <c r="I18" s="1816"/>
      <c r="J18" s="1816"/>
      <c r="K18" s="1816"/>
      <c r="L18" s="1816"/>
      <c r="M18" s="1816"/>
      <c r="N18" s="1816"/>
    </row>
    <row r="20" spans="2:14" x14ac:dyDescent="0.3">
      <c r="B20" s="1112" t="s">
        <v>867</v>
      </c>
    </row>
    <row r="23" spans="2:14" ht="14.5" thickBot="1" x14ac:dyDescent="0.35">
      <c r="B23" s="1815"/>
      <c r="D23" s="1816" t="s">
        <v>1101</v>
      </c>
      <c r="E23" s="1816"/>
      <c r="F23" s="1816"/>
      <c r="G23" s="1816"/>
      <c r="H23" s="1816"/>
      <c r="I23" s="1816"/>
      <c r="J23" s="1816"/>
      <c r="K23" s="1816"/>
      <c r="L23" s="1816"/>
      <c r="M23" s="1816"/>
      <c r="N23" s="1816"/>
    </row>
    <row r="24" spans="2:14" ht="14.5" thickBot="1" x14ac:dyDescent="0.35">
      <c r="B24" s="1815"/>
      <c r="D24" s="1816"/>
      <c r="E24" s="1816"/>
      <c r="F24" s="1816"/>
      <c r="G24" s="1816"/>
      <c r="H24" s="1816"/>
      <c r="I24" s="1816"/>
      <c r="J24" s="1816"/>
      <c r="K24" s="1816"/>
      <c r="L24" s="1816"/>
      <c r="M24" s="1816"/>
      <c r="N24" s="1816"/>
    </row>
    <row r="25" spans="2:14" ht="14.5" thickBot="1" x14ac:dyDescent="0.35">
      <c r="B25" s="1815"/>
      <c r="D25" s="1816"/>
      <c r="E25" s="1816"/>
      <c r="F25" s="1816"/>
      <c r="G25" s="1816"/>
      <c r="H25" s="1816"/>
      <c r="I25" s="1816"/>
      <c r="J25" s="1816"/>
      <c r="K25" s="1816"/>
      <c r="L25" s="1816"/>
      <c r="M25" s="1816"/>
      <c r="N25" s="1816"/>
    </row>
    <row r="30" spans="2:14" ht="14.5" thickBot="1" x14ac:dyDescent="0.35">
      <c r="B30" s="1815"/>
      <c r="C30" s="1815"/>
      <c r="D30" s="1815"/>
      <c r="E30" s="1815"/>
      <c r="F30" s="1815"/>
      <c r="G30" s="1815"/>
    </row>
    <row r="31" spans="2:14" x14ac:dyDescent="0.3">
      <c r="B31" s="1814" t="s">
        <v>868</v>
      </c>
      <c r="C31" s="1814"/>
      <c r="D31" s="1814"/>
      <c r="E31" s="1814"/>
      <c r="F31" s="1814"/>
      <c r="G31" s="1814"/>
    </row>
    <row r="33" spans="2:7" ht="14.5" thickBot="1" x14ac:dyDescent="0.35">
      <c r="B33" s="1815"/>
      <c r="C33" s="1815"/>
      <c r="D33" s="1815"/>
      <c r="E33" s="1815"/>
      <c r="F33" s="1815"/>
      <c r="G33" s="1815"/>
    </row>
    <row r="34" spans="2:7" x14ac:dyDescent="0.3">
      <c r="B34" s="1814" t="s">
        <v>1100</v>
      </c>
      <c r="C34" s="1814"/>
      <c r="D34" s="1814"/>
      <c r="E34" s="1814"/>
      <c r="F34" s="1814"/>
      <c r="G34" s="1814"/>
    </row>
    <row r="35" spans="2:7" x14ac:dyDescent="0.3">
      <c r="B35" s="1252"/>
    </row>
    <row r="36" spans="2:7" ht="14.5" thickBot="1" x14ac:dyDescent="0.35">
      <c r="B36" s="1815"/>
      <c r="C36" s="1815"/>
      <c r="D36" s="1815"/>
      <c r="E36" s="1815"/>
      <c r="F36" s="1815"/>
      <c r="G36" s="1815"/>
    </row>
    <row r="37" spans="2:7" x14ac:dyDescent="0.3">
      <c r="B37" s="1814" t="s">
        <v>869</v>
      </c>
      <c r="C37" s="1814"/>
      <c r="D37" s="1814"/>
      <c r="E37" s="1814"/>
      <c r="F37" s="1814"/>
      <c r="G37" s="1814"/>
    </row>
    <row r="39" spans="2:7" ht="14.5" thickBot="1" x14ac:dyDescent="0.35">
      <c r="B39" s="1815"/>
      <c r="C39" s="1815"/>
      <c r="D39" s="1815"/>
      <c r="E39" s="1815"/>
      <c r="F39" s="1815"/>
      <c r="G39" s="1815"/>
    </row>
    <row r="40" spans="2:7" x14ac:dyDescent="0.3">
      <c r="B40" s="1814" t="s">
        <v>870</v>
      </c>
      <c r="C40" s="1814"/>
      <c r="D40" s="1814"/>
      <c r="E40" s="1814"/>
      <c r="F40" s="1814"/>
      <c r="G40" s="1814"/>
    </row>
    <row r="43" spans="2:7" x14ac:dyDescent="0.3">
      <c r="B43" s="1112" t="s">
        <v>853</v>
      </c>
    </row>
    <row r="45" spans="2:7" x14ac:dyDescent="0.3">
      <c r="B45" s="1112" t="s">
        <v>854</v>
      </c>
      <c r="C45" s="1817"/>
      <c r="D45" s="1817"/>
      <c r="E45" s="1817"/>
      <c r="F45" s="1817"/>
      <c r="G45" s="1112" t="s">
        <v>855</v>
      </c>
    </row>
    <row r="46" spans="2:7" x14ac:dyDescent="0.3">
      <c r="C46" s="1117"/>
      <c r="D46" s="1117"/>
      <c r="E46" s="1117"/>
      <c r="F46" s="1117"/>
      <c r="G46" s="1112" t="s">
        <v>855</v>
      </c>
    </row>
    <row r="47" spans="2:7" x14ac:dyDescent="0.3">
      <c r="B47" s="1112" t="s">
        <v>856</v>
      </c>
      <c r="C47" s="1818"/>
      <c r="D47" s="1818"/>
      <c r="E47" s="1818"/>
      <c r="F47" s="1818"/>
      <c r="G47" s="1112" t="s">
        <v>855</v>
      </c>
    </row>
    <row r="50" spans="2:20" ht="14.15" customHeight="1" x14ac:dyDescent="0.3">
      <c r="B50" s="1816" t="s">
        <v>871</v>
      </c>
      <c r="C50" s="1816"/>
      <c r="D50" s="1816"/>
      <c r="E50" s="1816"/>
      <c r="F50" s="1816"/>
      <c r="G50" s="1816"/>
      <c r="H50" s="1816"/>
      <c r="I50" s="1816"/>
      <c r="J50" s="1816"/>
      <c r="K50" s="1816"/>
      <c r="L50" s="1816"/>
      <c r="M50" s="1816"/>
      <c r="N50" s="1816"/>
    </row>
    <row r="51" spans="2:20" x14ac:dyDescent="0.3">
      <c r="B51" s="1816"/>
      <c r="C51" s="1816"/>
      <c r="D51" s="1816"/>
      <c r="E51" s="1816"/>
      <c r="F51" s="1816"/>
      <c r="G51" s="1816"/>
      <c r="H51" s="1816"/>
      <c r="I51" s="1816"/>
      <c r="J51" s="1816"/>
      <c r="K51" s="1816"/>
      <c r="L51" s="1816"/>
      <c r="M51" s="1816"/>
      <c r="N51" s="1816"/>
    </row>
    <row r="54" spans="2:20" ht="27" customHeight="1" x14ac:dyDescent="0.3">
      <c r="I54" s="1118" t="s">
        <v>860</v>
      </c>
      <c r="J54" s="1820"/>
      <c r="K54" s="1820"/>
      <c r="L54" s="1820"/>
      <c r="M54" s="1820"/>
      <c r="N54" s="1820"/>
      <c r="O54" s="1253"/>
      <c r="P54" s="1253"/>
      <c r="T54" s="1254"/>
    </row>
    <row r="55" spans="2:20" ht="27" customHeight="1" x14ac:dyDescent="0.3">
      <c r="B55" s="1819" t="s">
        <v>872</v>
      </c>
      <c r="C55" s="1819"/>
      <c r="D55" s="1819"/>
      <c r="E55" s="1819"/>
      <c r="F55" s="1819"/>
      <c r="G55" s="1819"/>
      <c r="H55" s="1819"/>
      <c r="L55" s="1118"/>
      <c r="M55" s="1120"/>
      <c r="N55" s="1120"/>
      <c r="O55" s="1255"/>
      <c r="P55" s="1255"/>
      <c r="Q55" s="1255"/>
      <c r="R55" s="1255"/>
      <c r="S55" s="1255"/>
      <c r="T55" s="1254"/>
    </row>
  </sheetData>
  <mergeCells count="20">
    <mergeCell ref="B37:G37"/>
    <mergeCell ref="B1:N1"/>
    <mergeCell ref="B2:N2"/>
    <mergeCell ref="B3:N3"/>
    <mergeCell ref="B16:B18"/>
    <mergeCell ref="D16:N18"/>
    <mergeCell ref="B23:B25"/>
    <mergeCell ref="D23:N25"/>
    <mergeCell ref="B30:G30"/>
    <mergeCell ref="B31:G31"/>
    <mergeCell ref="B33:G33"/>
    <mergeCell ref="B34:G34"/>
    <mergeCell ref="B36:G36"/>
    <mergeCell ref="B55:H55"/>
    <mergeCell ref="B39:G39"/>
    <mergeCell ref="B40:G40"/>
    <mergeCell ref="C45:F45"/>
    <mergeCell ref="C47:F47"/>
    <mergeCell ref="B50:N51"/>
    <mergeCell ref="J54:N54"/>
  </mergeCells>
  <pageMargins left="0.7" right="0.7" top="0.75" bottom="0.75" header="0.3" footer="0.3"/>
  <pageSetup scale="76" orientation="portrait" r:id="rId1"/>
  <headerFooter>
    <oddFooter>&amp;R&amp;8Revised November 2024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04766-BF06-49A1-BB14-0903B852D8EA}">
  <sheetPr codeName="Sheet10">
    <tabColor rgb="FF00918F"/>
    <pageSetUpPr fitToPage="1"/>
  </sheetPr>
  <dimension ref="A1:T55"/>
  <sheetViews>
    <sheetView showGridLines="0" showRowColHeaders="0" zoomScaleNormal="100" workbookViewId="0">
      <selection activeCell="P12" sqref="P12"/>
    </sheetView>
  </sheetViews>
  <sheetFormatPr defaultColWidth="9.1796875" defaultRowHeight="14" x14ac:dyDescent="0.3"/>
  <cols>
    <col min="1" max="1" width="9.1796875" style="1112"/>
    <col min="2" max="2" width="13.453125" style="1112" customWidth="1"/>
    <col min="3" max="3" width="4.7265625" style="1112" customWidth="1"/>
    <col min="4" max="16384" width="9.1796875" style="1112"/>
  </cols>
  <sheetData>
    <row r="1" spans="1:14" ht="27" customHeight="1" x14ac:dyDescent="0.3">
      <c r="A1" s="1114"/>
      <c r="B1" s="1794" t="s">
        <v>1367</v>
      </c>
      <c r="C1" s="1794"/>
      <c r="D1" s="1794"/>
      <c r="E1" s="1794"/>
      <c r="F1" s="1794"/>
      <c r="G1" s="1794"/>
      <c r="H1" s="1794"/>
      <c r="I1" s="1794"/>
      <c r="J1" s="1794"/>
      <c r="K1" s="1794"/>
      <c r="L1" s="1794"/>
      <c r="M1" s="1794"/>
      <c r="N1" s="1794"/>
    </row>
    <row r="2" spans="1:14" ht="27" customHeight="1" x14ac:dyDescent="0.3">
      <c r="A2" s="1114"/>
      <c r="B2" s="1794" t="s">
        <v>866</v>
      </c>
      <c r="C2" s="1794"/>
      <c r="D2" s="1794"/>
      <c r="E2" s="1794"/>
      <c r="F2" s="1794"/>
      <c r="G2" s="1794"/>
      <c r="H2" s="1794"/>
      <c r="I2" s="1794"/>
      <c r="J2" s="1794"/>
      <c r="K2" s="1794"/>
      <c r="L2" s="1794"/>
      <c r="M2" s="1794"/>
      <c r="N2" s="1794"/>
    </row>
    <row r="3" spans="1:14" ht="17.25" customHeight="1" x14ac:dyDescent="0.3">
      <c r="A3" s="1114"/>
      <c r="B3" s="1794"/>
      <c r="C3" s="1794"/>
      <c r="D3" s="1794"/>
      <c r="E3" s="1794"/>
      <c r="F3" s="1794"/>
      <c r="G3" s="1794"/>
      <c r="H3" s="1794"/>
      <c r="I3" s="1794"/>
      <c r="J3" s="1794"/>
      <c r="K3" s="1794"/>
      <c r="L3" s="1794"/>
      <c r="M3" s="1794"/>
      <c r="N3" s="1794"/>
    </row>
    <row r="4" spans="1:14" x14ac:dyDescent="0.3">
      <c r="A4" s="1112" t="s">
        <v>56</v>
      </c>
    </row>
    <row r="16" spans="1:14" ht="15" customHeight="1" thickBot="1" x14ac:dyDescent="0.35">
      <c r="B16" s="1815"/>
      <c r="D16" s="1816" t="s">
        <v>1103</v>
      </c>
      <c r="E16" s="1816"/>
      <c r="F16" s="1816"/>
      <c r="G16" s="1816"/>
      <c r="H16" s="1816"/>
      <c r="I16" s="1816"/>
      <c r="J16" s="1816"/>
      <c r="K16" s="1816"/>
      <c r="L16" s="1816"/>
      <c r="M16" s="1816"/>
      <c r="N16" s="1816"/>
    </row>
    <row r="17" spans="2:14" ht="14.5" thickBot="1" x14ac:dyDescent="0.35">
      <c r="B17" s="1815"/>
      <c r="D17" s="1816"/>
      <c r="E17" s="1816"/>
      <c r="F17" s="1816"/>
      <c r="G17" s="1816"/>
      <c r="H17" s="1816"/>
      <c r="I17" s="1816"/>
      <c r="J17" s="1816"/>
      <c r="K17" s="1816"/>
      <c r="L17" s="1816"/>
      <c r="M17" s="1816"/>
      <c r="N17" s="1816"/>
    </row>
    <row r="18" spans="2:14" ht="14.5" thickBot="1" x14ac:dyDescent="0.35">
      <c r="B18" s="1815"/>
      <c r="D18" s="1816"/>
      <c r="E18" s="1816"/>
      <c r="F18" s="1816"/>
      <c r="G18" s="1816"/>
      <c r="H18" s="1816"/>
      <c r="I18" s="1816"/>
      <c r="J18" s="1816"/>
      <c r="K18" s="1816"/>
      <c r="L18" s="1816"/>
      <c r="M18" s="1816"/>
      <c r="N18" s="1816"/>
    </row>
    <row r="20" spans="2:14" x14ac:dyDescent="0.3">
      <c r="B20" s="1112" t="s">
        <v>867</v>
      </c>
    </row>
    <row r="23" spans="2:14" ht="14.5" thickBot="1" x14ac:dyDescent="0.35">
      <c r="B23" s="1815"/>
      <c r="D23" s="1816" t="s">
        <v>1104</v>
      </c>
      <c r="E23" s="1816"/>
      <c r="F23" s="1816"/>
      <c r="G23" s="1816"/>
      <c r="H23" s="1816"/>
      <c r="I23" s="1816"/>
      <c r="J23" s="1816"/>
      <c r="K23" s="1816"/>
      <c r="L23" s="1816"/>
      <c r="M23" s="1816"/>
      <c r="N23" s="1816"/>
    </row>
    <row r="24" spans="2:14" ht="14.5" thickBot="1" x14ac:dyDescent="0.35">
      <c r="B24" s="1815"/>
      <c r="D24" s="1816"/>
      <c r="E24" s="1816"/>
      <c r="F24" s="1816"/>
      <c r="G24" s="1816"/>
      <c r="H24" s="1816"/>
      <c r="I24" s="1816"/>
      <c r="J24" s="1816"/>
      <c r="K24" s="1816"/>
      <c r="L24" s="1816"/>
      <c r="M24" s="1816"/>
      <c r="N24" s="1816"/>
    </row>
    <row r="25" spans="2:14" ht="14.5" thickBot="1" x14ac:dyDescent="0.35">
      <c r="B25" s="1815"/>
      <c r="D25" s="1816"/>
      <c r="E25" s="1816"/>
      <c r="F25" s="1816"/>
      <c r="G25" s="1816"/>
      <c r="H25" s="1816"/>
      <c r="I25" s="1816"/>
      <c r="J25" s="1816"/>
      <c r="K25" s="1816"/>
      <c r="L25" s="1816"/>
      <c r="M25" s="1816"/>
      <c r="N25" s="1816"/>
    </row>
    <row r="30" spans="2:14" ht="14.5" thickBot="1" x14ac:dyDescent="0.35">
      <c r="B30" s="1815"/>
      <c r="C30" s="1815"/>
      <c r="D30" s="1815"/>
      <c r="E30" s="1815"/>
      <c r="F30" s="1815"/>
      <c r="G30" s="1815"/>
    </row>
    <row r="31" spans="2:14" x14ac:dyDescent="0.3">
      <c r="B31" s="1814" t="s">
        <v>868</v>
      </c>
      <c r="C31" s="1814"/>
      <c r="D31" s="1814"/>
      <c r="E31" s="1814"/>
      <c r="F31" s="1814"/>
      <c r="G31" s="1814"/>
    </row>
    <row r="33" spans="2:7" ht="14.5" thickBot="1" x14ac:dyDescent="0.35">
      <c r="B33" s="1815"/>
      <c r="C33" s="1815"/>
      <c r="D33" s="1815"/>
      <c r="E33" s="1815"/>
      <c r="F33" s="1815"/>
      <c r="G33" s="1815"/>
    </row>
    <row r="34" spans="2:7" x14ac:dyDescent="0.3">
      <c r="B34" s="1814" t="s">
        <v>1105</v>
      </c>
      <c r="C34" s="1814"/>
      <c r="D34" s="1814"/>
      <c r="E34" s="1814"/>
      <c r="F34" s="1814"/>
      <c r="G34" s="1814"/>
    </row>
    <row r="35" spans="2:7" x14ac:dyDescent="0.3">
      <c r="B35" s="1252"/>
    </row>
    <row r="36" spans="2:7" ht="14.5" thickBot="1" x14ac:dyDescent="0.35">
      <c r="B36" s="1815"/>
      <c r="C36" s="1815"/>
      <c r="D36" s="1815"/>
      <c r="E36" s="1815"/>
      <c r="F36" s="1815"/>
      <c r="G36" s="1815"/>
    </row>
    <row r="37" spans="2:7" x14ac:dyDescent="0.3">
      <c r="B37" s="1814" t="s">
        <v>869</v>
      </c>
      <c r="C37" s="1814"/>
      <c r="D37" s="1814"/>
      <c r="E37" s="1814"/>
      <c r="F37" s="1814"/>
      <c r="G37" s="1814"/>
    </row>
    <row r="39" spans="2:7" ht="14.5" thickBot="1" x14ac:dyDescent="0.35">
      <c r="B39" s="1815"/>
      <c r="C39" s="1815"/>
      <c r="D39" s="1815"/>
      <c r="E39" s="1815"/>
      <c r="F39" s="1815"/>
      <c r="G39" s="1815"/>
    </row>
    <row r="40" spans="2:7" x14ac:dyDescent="0.3">
      <c r="B40" s="1814" t="s">
        <v>870</v>
      </c>
      <c r="C40" s="1814"/>
      <c r="D40" s="1814"/>
      <c r="E40" s="1814"/>
      <c r="F40" s="1814"/>
      <c r="G40" s="1814"/>
    </row>
    <row r="43" spans="2:7" x14ac:dyDescent="0.3">
      <c r="B43" s="1112" t="s">
        <v>853</v>
      </c>
    </row>
    <row r="45" spans="2:7" x14ac:dyDescent="0.3">
      <c r="B45" s="1112" t="s">
        <v>854</v>
      </c>
      <c r="C45" s="1817"/>
      <c r="D45" s="1817"/>
      <c r="E45" s="1817"/>
      <c r="F45" s="1817"/>
      <c r="G45" s="1112" t="s">
        <v>855</v>
      </c>
    </row>
    <row r="46" spans="2:7" x14ac:dyDescent="0.3">
      <c r="C46" s="1117"/>
      <c r="D46" s="1117"/>
      <c r="E46" s="1117"/>
      <c r="F46" s="1117"/>
      <c r="G46" s="1112" t="s">
        <v>855</v>
      </c>
    </row>
    <row r="47" spans="2:7" x14ac:dyDescent="0.3">
      <c r="B47" s="1112" t="s">
        <v>856</v>
      </c>
      <c r="C47" s="1818"/>
      <c r="D47" s="1818"/>
      <c r="E47" s="1818"/>
      <c r="F47" s="1818"/>
      <c r="G47" s="1112" t="s">
        <v>855</v>
      </c>
    </row>
    <row r="50" spans="2:20" ht="14.15" customHeight="1" x14ac:dyDescent="0.3">
      <c r="B50" s="1816" t="s">
        <v>871</v>
      </c>
      <c r="C50" s="1816"/>
      <c r="D50" s="1816"/>
      <c r="E50" s="1816"/>
      <c r="F50" s="1816"/>
      <c r="G50" s="1816"/>
      <c r="H50" s="1816"/>
      <c r="I50" s="1816"/>
      <c r="J50" s="1816"/>
      <c r="K50" s="1816"/>
      <c r="L50" s="1816"/>
      <c r="M50" s="1816"/>
      <c r="N50" s="1816"/>
    </row>
    <row r="51" spans="2:20" x14ac:dyDescent="0.3">
      <c r="B51" s="1816"/>
      <c r="C51" s="1816"/>
      <c r="D51" s="1816"/>
      <c r="E51" s="1816"/>
      <c r="F51" s="1816"/>
      <c r="G51" s="1816"/>
      <c r="H51" s="1816"/>
      <c r="I51" s="1816"/>
      <c r="J51" s="1816"/>
      <c r="K51" s="1816"/>
      <c r="L51" s="1816"/>
      <c r="M51" s="1816"/>
      <c r="N51" s="1816"/>
    </row>
    <row r="54" spans="2:20" ht="27" customHeight="1" x14ac:dyDescent="0.3">
      <c r="I54" s="1118" t="s">
        <v>860</v>
      </c>
      <c r="J54" s="1820"/>
      <c r="K54" s="1820"/>
      <c r="L54" s="1820"/>
      <c r="M54" s="1820"/>
      <c r="N54" s="1820"/>
      <c r="O54" s="1253"/>
      <c r="P54" s="1253"/>
      <c r="T54" s="1254"/>
    </row>
    <row r="55" spans="2:20" ht="27" customHeight="1" x14ac:dyDescent="0.3">
      <c r="B55" s="1819" t="s">
        <v>872</v>
      </c>
      <c r="C55" s="1819"/>
      <c r="D55" s="1819"/>
      <c r="E55" s="1819"/>
      <c r="F55" s="1819"/>
      <c r="G55" s="1819"/>
      <c r="H55" s="1819"/>
      <c r="L55" s="1118"/>
      <c r="M55" s="1120"/>
      <c r="N55" s="1120"/>
      <c r="O55" s="1255"/>
      <c r="P55" s="1255"/>
      <c r="Q55" s="1255"/>
      <c r="R55" s="1255"/>
      <c r="S55" s="1255"/>
      <c r="T55" s="1254"/>
    </row>
  </sheetData>
  <mergeCells count="20">
    <mergeCell ref="B37:G37"/>
    <mergeCell ref="B1:N1"/>
    <mergeCell ref="B2:N2"/>
    <mergeCell ref="B3:N3"/>
    <mergeCell ref="B16:B18"/>
    <mergeCell ref="D16:N18"/>
    <mergeCell ref="B23:B25"/>
    <mergeCell ref="D23:N25"/>
    <mergeCell ref="B30:G30"/>
    <mergeCell ref="B31:G31"/>
    <mergeCell ref="B33:G33"/>
    <mergeCell ref="B34:G34"/>
    <mergeCell ref="B36:G36"/>
    <mergeCell ref="B55:H55"/>
    <mergeCell ref="B39:G39"/>
    <mergeCell ref="B40:G40"/>
    <mergeCell ref="C45:F45"/>
    <mergeCell ref="C47:F47"/>
    <mergeCell ref="B50:N51"/>
    <mergeCell ref="J54:N54"/>
  </mergeCells>
  <pageMargins left="0.7" right="0.7" top="0.75" bottom="0.75" header="0.3" footer="0.3"/>
  <pageSetup scale="76" orientation="portrait" r:id="rId1"/>
  <headerFooter>
    <oddFooter>&amp;R&amp;8Revised November 2024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0CD62-031D-46B9-8CC0-3B16BE8E067E}">
  <sheetPr codeName="Sheet11">
    <tabColor rgb="FF00918F"/>
    <pageSetUpPr fitToPage="1"/>
  </sheetPr>
  <dimension ref="A1:T55"/>
  <sheetViews>
    <sheetView showGridLines="0" showRowColHeaders="0" zoomScaleNormal="100" workbookViewId="0">
      <selection activeCell="P13" sqref="P13"/>
    </sheetView>
  </sheetViews>
  <sheetFormatPr defaultColWidth="9.1796875" defaultRowHeight="14" x14ac:dyDescent="0.3"/>
  <cols>
    <col min="1" max="1" width="9.1796875" style="1112"/>
    <col min="2" max="2" width="13.453125" style="1112" customWidth="1"/>
    <col min="3" max="3" width="4.7265625" style="1112" customWidth="1"/>
    <col min="4" max="16384" width="9.1796875" style="1112"/>
  </cols>
  <sheetData>
    <row r="1" spans="1:14" ht="27" customHeight="1" x14ac:dyDescent="0.3">
      <c r="A1" s="1114"/>
      <c r="B1" s="1794" t="s">
        <v>1367</v>
      </c>
      <c r="C1" s="1794"/>
      <c r="D1" s="1794"/>
      <c r="E1" s="1794"/>
      <c r="F1" s="1794"/>
      <c r="G1" s="1794"/>
      <c r="H1" s="1794"/>
      <c r="I1" s="1794"/>
      <c r="J1" s="1794"/>
      <c r="K1" s="1794"/>
      <c r="L1" s="1794"/>
      <c r="M1" s="1794"/>
      <c r="N1" s="1794"/>
    </row>
    <row r="2" spans="1:14" ht="27" customHeight="1" x14ac:dyDescent="0.3">
      <c r="A2" s="1114"/>
      <c r="B2" s="1794" t="s">
        <v>866</v>
      </c>
      <c r="C2" s="1794"/>
      <c r="D2" s="1794"/>
      <c r="E2" s="1794"/>
      <c r="F2" s="1794"/>
      <c r="G2" s="1794"/>
      <c r="H2" s="1794"/>
      <c r="I2" s="1794"/>
      <c r="J2" s="1794"/>
      <c r="K2" s="1794"/>
      <c r="L2" s="1794"/>
      <c r="M2" s="1794"/>
      <c r="N2" s="1794"/>
    </row>
    <row r="3" spans="1:14" ht="17.25" customHeight="1" x14ac:dyDescent="0.3">
      <c r="A3" s="1114"/>
      <c r="B3" s="1794"/>
      <c r="C3" s="1794"/>
      <c r="D3" s="1794"/>
      <c r="E3" s="1794"/>
      <c r="F3" s="1794"/>
      <c r="G3" s="1794"/>
      <c r="H3" s="1794"/>
      <c r="I3" s="1794"/>
      <c r="J3" s="1794"/>
      <c r="K3" s="1794"/>
      <c r="L3" s="1794"/>
      <c r="M3" s="1794"/>
      <c r="N3" s="1794"/>
    </row>
    <row r="4" spans="1:14" x14ac:dyDescent="0.3">
      <c r="A4" s="1112" t="s">
        <v>56</v>
      </c>
    </row>
    <row r="16" spans="1:14" ht="15" customHeight="1" thickBot="1" x14ac:dyDescent="0.35">
      <c r="B16" s="1815"/>
      <c r="D16" s="1816" t="s">
        <v>978</v>
      </c>
      <c r="E16" s="1816"/>
      <c r="F16" s="1816"/>
      <c r="G16" s="1816"/>
      <c r="H16" s="1816"/>
      <c r="I16" s="1816"/>
      <c r="J16" s="1816"/>
      <c r="K16" s="1816"/>
      <c r="L16" s="1816"/>
      <c r="M16" s="1816"/>
      <c r="N16" s="1816"/>
    </row>
    <row r="17" spans="2:14" ht="14.5" thickBot="1" x14ac:dyDescent="0.35">
      <c r="B17" s="1815"/>
      <c r="D17" s="1816"/>
      <c r="E17" s="1816"/>
      <c r="F17" s="1816"/>
      <c r="G17" s="1816"/>
      <c r="H17" s="1816"/>
      <c r="I17" s="1816"/>
      <c r="J17" s="1816"/>
      <c r="K17" s="1816"/>
      <c r="L17" s="1816"/>
      <c r="M17" s="1816"/>
      <c r="N17" s="1816"/>
    </row>
    <row r="18" spans="2:14" ht="14.5" thickBot="1" x14ac:dyDescent="0.35">
      <c r="B18" s="1815"/>
      <c r="D18" s="1816"/>
      <c r="E18" s="1816"/>
      <c r="F18" s="1816"/>
      <c r="G18" s="1816"/>
      <c r="H18" s="1816"/>
      <c r="I18" s="1816"/>
      <c r="J18" s="1816"/>
      <c r="K18" s="1816"/>
      <c r="L18" s="1816"/>
      <c r="M18" s="1816"/>
      <c r="N18" s="1816"/>
    </row>
    <row r="20" spans="2:14" x14ac:dyDescent="0.3">
      <c r="B20" s="1112" t="s">
        <v>867</v>
      </c>
    </row>
    <row r="23" spans="2:14" ht="14.5" thickBot="1" x14ac:dyDescent="0.35">
      <c r="B23" s="1815"/>
      <c r="D23" s="1816" t="s">
        <v>979</v>
      </c>
      <c r="E23" s="1816"/>
      <c r="F23" s="1816"/>
      <c r="G23" s="1816"/>
      <c r="H23" s="1816"/>
      <c r="I23" s="1816"/>
      <c r="J23" s="1816"/>
      <c r="K23" s="1816"/>
      <c r="L23" s="1816"/>
      <c r="M23" s="1816"/>
      <c r="N23" s="1816"/>
    </row>
    <row r="24" spans="2:14" ht="14.5" thickBot="1" x14ac:dyDescent="0.35">
      <c r="B24" s="1815"/>
      <c r="D24" s="1816"/>
      <c r="E24" s="1816"/>
      <c r="F24" s="1816"/>
      <c r="G24" s="1816"/>
      <c r="H24" s="1816"/>
      <c r="I24" s="1816"/>
      <c r="J24" s="1816"/>
      <c r="K24" s="1816"/>
      <c r="L24" s="1816"/>
      <c r="M24" s="1816"/>
      <c r="N24" s="1816"/>
    </row>
    <row r="25" spans="2:14" ht="14.5" thickBot="1" x14ac:dyDescent="0.35">
      <c r="B25" s="1815"/>
      <c r="D25" s="1816"/>
      <c r="E25" s="1816"/>
      <c r="F25" s="1816"/>
      <c r="G25" s="1816"/>
      <c r="H25" s="1816"/>
      <c r="I25" s="1816"/>
      <c r="J25" s="1816"/>
      <c r="K25" s="1816"/>
      <c r="L25" s="1816"/>
      <c r="M25" s="1816"/>
      <c r="N25" s="1816"/>
    </row>
    <row r="30" spans="2:14" ht="14.5" thickBot="1" x14ac:dyDescent="0.35">
      <c r="B30" s="1815"/>
      <c r="C30" s="1815"/>
      <c r="D30" s="1815"/>
      <c r="E30" s="1815"/>
      <c r="F30" s="1815"/>
      <c r="G30" s="1815"/>
    </row>
    <row r="31" spans="2:14" x14ac:dyDescent="0.3">
      <c r="B31" s="1814" t="s">
        <v>868</v>
      </c>
      <c r="C31" s="1814"/>
      <c r="D31" s="1814"/>
      <c r="E31" s="1814"/>
      <c r="F31" s="1814"/>
      <c r="G31" s="1814"/>
    </row>
    <row r="33" spans="2:7" ht="14.5" thickBot="1" x14ac:dyDescent="0.35">
      <c r="B33" s="1815"/>
      <c r="C33" s="1815"/>
      <c r="D33" s="1815"/>
      <c r="E33" s="1815"/>
      <c r="F33" s="1815"/>
      <c r="G33" s="1815"/>
    </row>
    <row r="34" spans="2:7" x14ac:dyDescent="0.3">
      <c r="B34" s="1814" t="s">
        <v>977</v>
      </c>
      <c r="C34" s="1814"/>
      <c r="D34" s="1814"/>
      <c r="E34" s="1814"/>
      <c r="F34" s="1814"/>
      <c r="G34" s="1814"/>
    </row>
    <row r="35" spans="2:7" x14ac:dyDescent="0.3">
      <c r="B35" s="1252"/>
    </row>
    <row r="36" spans="2:7" ht="14.5" thickBot="1" x14ac:dyDescent="0.35">
      <c r="B36" s="1815"/>
      <c r="C36" s="1815"/>
      <c r="D36" s="1815"/>
      <c r="E36" s="1815"/>
      <c r="F36" s="1815"/>
      <c r="G36" s="1815"/>
    </row>
    <row r="37" spans="2:7" x14ac:dyDescent="0.3">
      <c r="B37" s="1814" t="s">
        <v>869</v>
      </c>
      <c r="C37" s="1814"/>
      <c r="D37" s="1814"/>
      <c r="E37" s="1814"/>
      <c r="F37" s="1814"/>
      <c r="G37" s="1814"/>
    </row>
    <row r="39" spans="2:7" ht="14.5" thickBot="1" x14ac:dyDescent="0.35">
      <c r="B39" s="1815"/>
      <c r="C39" s="1815"/>
      <c r="D39" s="1815"/>
      <c r="E39" s="1815"/>
      <c r="F39" s="1815"/>
      <c r="G39" s="1815"/>
    </row>
    <row r="40" spans="2:7" x14ac:dyDescent="0.3">
      <c r="B40" s="1814" t="s">
        <v>870</v>
      </c>
      <c r="C40" s="1814"/>
      <c r="D40" s="1814"/>
      <c r="E40" s="1814"/>
      <c r="F40" s="1814"/>
      <c r="G40" s="1814"/>
    </row>
    <row r="43" spans="2:7" x14ac:dyDescent="0.3">
      <c r="B43" s="1112" t="s">
        <v>853</v>
      </c>
    </row>
    <row r="45" spans="2:7" x14ac:dyDescent="0.3">
      <c r="B45" s="1112" t="s">
        <v>854</v>
      </c>
      <c r="C45" s="1817"/>
      <c r="D45" s="1817"/>
      <c r="E45" s="1817"/>
      <c r="F45" s="1817"/>
      <c r="G45" s="1112" t="s">
        <v>855</v>
      </c>
    </row>
    <row r="46" spans="2:7" x14ac:dyDescent="0.3">
      <c r="C46" s="1117"/>
      <c r="D46" s="1117"/>
      <c r="E46" s="1117"/>
      <c r="F46" s="1117"/>
      <c r="G46" s="1112" t="s">
        <v>855</v>
      </c>
    </row>
    <row r="47" spans="2:7" x14ac:dyDescent="0.3">
      <c r="B47" s="1112" t="s">
        <v>856</v>
      </c>
      <c r="C47" s="1818"/>
      <c r="D47" s="1818"/>
      <c r="E47" s="1818"/>
      <c r="F47" s="1818"/>
      <c r="G47" s="1112" t="s">
        <v>855</v>
      </c>
    </row>
    <row r="50" spans="2:20" ht="14.15" customHeight="1" x14ac:dyDescent="0.3">
      <c r="B50" s="1816" t="s">
        <v>871</v>
      </c>
      <c r="C50" s="1816"/>
      <c r="D50" s="1816"/>
      <c r="E50" s="1816"/>
      <c r="F50" s="1816"/>
      <c r="G50" s="1816"/>
      <c r="H50" s="1816"/>
      <c r="I50" s="1816"/>
      <c r="J50" s="1816"/>
      <c r="K50" s="1816"/>
      <c r="L50" s="1816"/>
      <c r="M50" s="1816"/>
      <c r="N50" s="1816"/>
    </row>
    <row r="51" spans="2:20" x14ac:dyDescent="0.3">
      <c r="B51" s="1816"/>
      <c r="C51" s="1816"/>
      <c r="D51" s="1816"/>
      <c r="E51" s="1816"/>
      <c r="F51" s="1816"/>
      <c r="G51" s="1816"/>
      <c r="H51" s="1816"/>
      <c r="I51" s="1816"/>
      <c r="J51" s="1816"/>
      <c r="K51" s="1816"/>
      <c r="L51" s="1816"/>
      <c r="M51" s="1816"/>
      <c r="N51" s="1816"/>
    </row>
    <row r="54" spans="2:20" ht="27" customHeight="1" x14ac:dyDescent="0.3">
      <c r="I54" s="1118" t="s">
        <v>860</v>
      </c>
      <c r="J54" s="1820"/>
      <c r="K54" s="1820"/>
      <c r="L54" s="1820"/>
      <c r="M54" s="1820"/>
      <c r="N54" s="1820"/>
      <c r="O54" s="1253"/>
      <c r="P54" s="1253"/>
      <c r="T54" s="1254"/>
    </row>
    <row r="55" spans="2:20" ht="27" customHeight="1" x14ac:dyDescent="0.3">
      <c r="B55" s="1819" t="s">
        <v>872</v>
      </c>
      <c r="C55" s="1819"/>
      <c r="D55" s="1819"/>
      <c r="E55" s="1819"/>
      <c r="F55" s="1819"/>
      <c r="G55" s="1819"/>
      <c r="H55" s="1819"/>
      <c r="L55" s="1118"/>
      <c r="M55" s="1120"/>
      <c r="N55" s="1120"/>
      <c r="O55" s="1255"/>
      <c r="P55" s="1255"/>
      <c r="Q55" s="1255"/>
      <c r="R55" s="1255"/>
      <c r="S55" s="1255"/>
      <c r="T55" s="1254"/>
    </row>
  </sheetData>
  <mergeCells count="20">
    <mergeCell ref="B55:H55"/>
    <mergeCell ref="B31:G31"/>
    <mergeCell ref="B33:G33"/>
    <mergeCell ref="B34:G34"/>
    <mergeCell ref="B36:G36"/>
    <mergeCell ref="B37:G37"/>
    <mergeCell ref="B39:G39"/>
    <mergeCell ref="B40:G40"/>
    <mergeCell ref="C45:F45"/>
    <mergeCell ref="C47:F47"/>
    <mergeCell ref="B50:N51"/>
    <mergeCell ref="J54:N54"/>
    <mergeCell ref="B30:G30"/>
    <mergeCell ref="B1:N1"/>
    <mergeCell ref="B2:N2"/>
    <mergeCell ref="B3:N3"/>
    <mergeCell ref="D16:N18"/>
    <mergeCell ref="D23:N25"/>
    <mergeCell ref="B16:B18"/>
    <mergeCell ref="B23:B25"/>
  </mergeCells>
  <pageMargins left="0.7" right="0.7" top="0.75" bottom="0.75" header="0.3" footer="0.3"/>
  <pageSetup scale="76" orientation="portrait" r:id="rId1"/>
  <headerFooter>
    <oddFooter>&amp;R&amp;8Revised  November 2024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C6FBC-855C-4B33-9485-C0D37D108202}">
  <sheetPr codeName="Sheet12">
    <tabColor rgb="FF00918F"/>
    <pageSetUpPr fitToPage="1"/>
  </sheetPr>
  <dimension ref="A1:T55"/>
  <sheetViews>
    <sheetView showGridLines="0" showRowColHeaders="0" zoomScaleNormal="100" workbookViewId="0">
      <selection activeCell="B1" sqref="B1:N1"/>
    </sheetView>
  </sheetViews>
  <sheetFormatPr defaultColWidth="9.1796875" defaultRowHeight="14" x14ac:dyDescent="0.3"/>
  <cols>
    <col min="1" max="1" width="9.1796875" style="1112"/>
    <col min="2" max="2" width="13.453125" style="1112" customWidth="1"/>
    <col min="3" max="3" width="4.7265625" style="1112" customWidth="1"/>
    <col min="4" max="16384" width="9.1796875" style="1112"/>
  </cols>
  <sheetData>
    <row r="1" spans="1:14" ht="27" customHeight="1" x14ac:dyDescent="0.3">
      <c r="A1" s="1114"/>
      <c r="B1" s="1794" t="s">
        <v>1367</v>
      </c>
      <c r="C1" s="1794"/>
      <c r="D1" s="1794"/>
      <c r="E1" s="1794"/>
      <c r="F1" s="1794"/>
      <c r="G1" s="1794"/>
      <c r="H1" s="1794"/>
      <c r="I1" s="1794"/>
      <c r="J1" s="1794"/>
      <c r="K1" s="1794"/>
      <c r="L1" s="1794"/>
      <c r="M1" s="1794"/>
      <c r="N1" s="1794"/>
    </row>
    <row r="2" spans="1:14" ht="27" customHeight="1" x14ac:dyDescent="0.3">
      <c r="A2" s="1114"/>
      <c r="B2" s="1794" t="s">
        <v>866</v>
      </c>
      <c r="C2" s="1794"/>
      <c r="D2" s="1794"/>
      <c r="E2" s="1794"/>
      <c r="F2" s="1794"/>
      <c r="G2" s="1794"/>
      <c r="H2" s="1794"/>
      <c r="I2" s="1794"/>
      <c r="J2" s="1794"/>
      <c r="K2" s="1794"/>
      <c r="L2" s="1794"/>
      <c r="M2" s="1794"/>
      <c r="N2" s="1794"/>
    </row>
    <row r="3" spans="1:14" ht="17.25" customHeight="1" x14ac:dyDescent="0.3">
      <c r="A3" s="1114"/>
      <c r="B3" s="1794"/>
      <c r="C3" s="1794"/>
      <c r="D3" s="1794"/>
      <c r="E3" s="1794"/>
      <c r="F3" s="1794"/>
      <c r="G3" s="1794"/>
      <c r="H3" s="1794"/>
      <c r="I3" s="1794"/>
      <c r="J3" s="1794"/>
      <c r="K3" s="1794"/>
      <c r="L3" s="1794"/>
      <c r="M3" s="1794"/>
      <c r="N3" s="1794"/>
    </row>
    <row r="4" spans="1:14" x14ac:dyDescent="0.3">
      <c r="A4" s="1112" t="s">
        <v>56</v>
      </c>
    </row>
    <row r="16" spans="1:14" ht="15" customHeight="1" thickBot="1" x14ac:dyDescent="0.35">
      <c r="B16" s="1815"/>
      <c r="D16" s="1816" t="s">
        <v>968</v>
      </c>
      <c r="E16" s="1816"/>
      <c r="F16" s="1816"/>
      <c r="G16" s="1816"/>
      <c r="H16" s="1816"/>
      <c r="I16" s="1816"/>
      <c r="J16" s="1816"/>
      <c r="K16" s="1816"/>
      <c r="L16" s="1816"/>
      <c r="M16" s="1816"/>
      <c r="N16" s="1816"/>
    </row>
    <row r="17" spans="2:14" ht="14.5" thickBot="1" x14ac:dyDescent="0.35">
      <c r="B17" s="1815"/>
      <c r="D17" s="1816"/>
      <c r="E17" s="1816"/>
      <c r="F17" s="1816"/>
      <c r="G17" s="1816"/>
      <c r="H17" s="1816"/>
      <c r="I17" s="1816"/>
      <c r="J17" s="1816"/>
      <c r="K17" s="1816"/>
      <c r="L17" s="1816"/>
      <c r="M17" s="1816"/>
      <c r="N17" s="1816"/>
    </row>
    <row r="18" spans="2:14" ht="14.5" thickBot="1" x14ac:dyDescent="0.35">
      <c r="B18" s="1815"/>
      <c r="D18" s="1816"/>
      <c r="E18" s="1816"/>
      <c r="F18" s="1816"/>
      <c r="G18" s="1816"/>
      <c r="H18" s="1816"/>
      <c r="I18" s="1816"/>
      <c r="J18" s="1816"/>
      <c r="K18" s="1816"/>
      <c r="L18" s="1816"/>
      <c r="M18" s="1816"/>
      <c r="N18" s="1816"/>
    </row>
    <row r="20" spans="2:14" x14ac:dyDescent="0.3">
      <c r="B20" s="1112" t="s">
        <v>867</v>
      </c>
    </row>
    <row r="23" spans="2:14" ht="14.5" thickBot="1" x14ac:dyDescent="0.35">
      <c r="B23" s="1815"/>
      <c r="D23" s="1816" t="s">
        <v>969</v>
      </c>
      <c r="E23" s="1816"/>
      <c r="F23" s="1816"/>
      <c r="G23" s="1816"/>
      <c r="H23" s="1816"/>
      <c r="I23" s="1816"/>
      <c r="J23" s="1816"/>
      <c r="K23" s="1816"/>
      <c r="L23" s="1816"/>
      <c r="M23" s="1816"/>
      <c r="N23" s="1816"/>
    </row>
    <row r="24" spans="2:14" ht="14.5" thickBot="1" x14ac:dyDescent="0.35">
      <c r="B24" s="1815"/>
      <c r="D24" s="1816"/>
      <c r="E24" s="1816"/>
      <c r="F24" s="1816"/>
      <c r="G24" s="1816"/>
      <c r="H24" s="1816"/>
      <c r="I24" s="1816"/>
      <c r="J24" s="1816"/>
      <c r="K24" s="1816"/>
      <c r="L24" s="1816"/>
      <c r="M24" s="1816"/>
      <c r="N24" s="1816"/>
    </row>
    <row r="25" spans="2:14" ht="14.5" thickBot="1" x14ac:dyDescent="0.35">
      <c r="B25" s="1815"/>
      <c r="D25" s="1816"/>
      <c r="E25" s="1816"/>
      <c r="F25" s="1816"/>
      <c r="G25" s="1816"/>
      <c r="H25" s="1816"/>
      <c r="I25" s="1816"/>
      <c r="J25" s="1816"/>
      <c r="K25" s="1816"/>
      <c r="L25" s="1816"/>
      <c r="M25" s="1816"/>
      <c r="N25" s="1816"/>
    </row>
    <row r="30" spans="2:14" ht="14.5" thickBot="1" x14ac:dyDescent="0.35">
      <c r="B30" s="1815"/>
      <c r="C30" s="1815"/>
      <c r="D30" s="1815"/>
      <c r="E30" s="1815"/>
      <c r="F30" s="1815"/>
      <c r="G30" s="1815"/>
    </row>
    <row r="31" spans="2:14" x14ac:dyDescent="0.3">
      <c r="B31" s="1814" t="s">
        <v>868</v>
      </c>
      <c r="C31" s="1814"/>
      <c r="D31" s="1814"/>
      <c r="E31" s="1814"/>
      <c r="F31" s="1814"/>
      <c r="G31" s="1814"/>
    </row>
    <row r="33" spans="2:7" ht="14.5" thickBot="1" x14ac:dyDescent="0.35">
      <c r="B33" s="1815"/>
      <c r="C33" s="1815"/>
      <c r="D33" s="1815"/>
      <c r="E33" s="1815"/>
      <c r="F33" s="1815"/>
      <c r="G33" s="1815"/>
    </row>
    <row r="34" spans="2:7" x14ac:dyDescent="0.3">
      <c r="B34" s="1814" t="s">
        <v>973</v>
      </c>
      <c r="C34" s="1814"/>
      <c r="D34" s="1814"/>
      <c r="E34" s="1814"/>
      <c r="F34" s="1814"/>
      <c r="G34" s="1814"/>
    </row>
    <row r="35" spans="2:7" x14ac:dyDescent="0.3">
      <c r="B35" s="1252"/>
    </row>
    <row r="36" spans="2:7" ht="14.5" thickBot="1" x14ac:dyDescent="0.35">
      <c r="B36" s="1815"/>
      <c r="C36" s="1815"/>
      <c r="D36" s="1815"/>
      <c r="E36" s="1815"/>
      <c r="F36" s="1815"/>
      <c r="G36" s="1815"/>
    </row>
    <row r="37" spans="2:7" x14ac:dyDescent="0.3">
      <c r="B37" s="1814" t="s">
        <v>869</v>
      </c>
      <c r="C37" s="1814"/>
      <c r="D37" s="1814"/>
      <c r="E37" s="1814"/>
      <c r="F37" s="1814"/>
      <c r="G37" s="1814"/>
    </row>
    <row r="39" spans="2:7" ht="14.5" thickBot="1" x14ac:dyDescent="0.35">
      <c r="B39" s="1815"/>
      <c r="C39" s="1815"/>
      <c r="D39" s="1815"/>
      <c r="E39" s="1815"/>
      <c r="F39" s="1815"/>
      <c r="G39" s="1815"/>
    </row>
    <row r="40" spans="2:7" x14ac:dyDescent="0.3">
      <c r="B40" s="1814" t="s">
        <v>870</v>
      </c>
      <c r="C40" s="1814"/>
      <c r="D40" s="1814"/>
      <c r="E40" s="1814"/>
      <c r="F40" s="1814"/>
      <c r="G40" s="1814"/>
    </row>
    <row r="43" spans="2:7" x14ac:dyDescent="0.3">
      <c r="B43" s="1112" t="s">
        <v>853</v>
      </c>
    </row>
    <row r="45" spans="2:7" x14ac:dyDescent="0.3">
      <c r="B45" s="1112" t="s">
        <v>854</v>
      </c>
      <c r="C45" s="1817"/>
      <c r="D45" s="1817"/>
      <c r="E45" s="1817"/>
      <c r="F45" s="1817"/>
      <c r="G45" s="1112" t="s">
        <v>855</v>
      </c>
    </row>
    <row r="46" spans="2:7" x14ac:dyDescent="0.3">
      <c r="C46" s="1117"/>
      <c r="D46" s="1117"/>
      <c r="E46" s="1117"/>
      <c r="F46" s="1117"/>
      <c r="G46" s="1112" t="s">
        <v>855</v>
      </c>
    </row>
    <row r="47" spans="2:7" x14ac:dyDescent="0.3">
      <c r="B47" s="1112" t="s">
        <v>856</v>
      </c>
      <c r="C47" s="1818"/>
      <c r="D47" s="1818"/>
      <c r="E47" s="1818"/>
      <c r="F47" s="1818"/>
      <c r="G47" s="1112" t="s">
        <v>855</v>
      </c>
    </row>
    <row r="50" spans="2:20" ht="14.15" customHeight="1" x14ac:dyDescent="0.3">
      <c r="B50" s="1816" t="s">
        <v>871</v>
      </c>
      <c r="C50" s="1816"/>
      <c r="D50" s="1816"/>
      <c r="E50" s="1816"/>
      <c r="F50" s="1816"/>
      <c r="G50" s="1816"/>
      <c r="H50" s="1816"/>
      <c r="I50" s="1816"/>
      <c r="J50" s="1816"/>
      <c r="K50" s="1816"/>
      <c r="L50" s="1816"/>
      <c r="M50" s="1816"/>
      <c r="N50" s="1816"/>
    </row>
    <row r="51" spans="2:20" x14ac:dyDescent="0.3">
      <c r="B51" s="1816"/>
      <c r="C51" s="1816"/>
      <c r="D51" s="1816"/>
      <c r="E51" s="1816"/>
      <c r="F51" s="1816"/>
      <c r="G51" s="1816"/>
      <c r="H51" s="1816"/>
      <c r="I51" s="1816"/>
      <c r="J51" s="1816"/>
      <c r="K51" s="1816"/>
      <c r="L51" s="1816"/>
      <c r="M51" s="1816"/>
      <c r="N51" s="1816"/>
    </row>
    <row r="54" spans="2:20" ht="27" customHeight="1" x14ac:dyDescent="0.3">
      <c r="I54" s="1118" t="s">
        <v>860</v>
      </c>
      <c r="J54" s="1820"/>
      <c r="K54" s="1820"/>
      <c r="L54" s="1820"/>
      <c r="M54" s="1820"/>
      <c r="N54" s="1820"/>
      <c r="O54" s="1253"/>
      <c r="P54" s="1253"/>
      <c r="T54" s="1254"/>
    </row>
    <row r="55" spans="2:20" ht="27" customHeight="1" x14ac:dyDescent="0.3">
      <c r="B55" s="1819" t="s">
        <v>872</v>
      </c>
      <c r="C55" s="1819"/>
      <c r="D55" s="1819"/>
      <c r="E55" s="1819"/>
      <c r="F55" s="1819"/>
      <c r="G55" s="1819"/>
      <c r="H55" s="1819"/>
      <c r="L55" s="1118"/>
      <c r="M55" s="1120"/>
      <c r="N55" s="1120"/>
      <c r="O55" s="1255"/>
      <c r="P55" s="1255"/>
      <c r="Q55" s="1255"/>
      <c r="R55" s="1255"/>
      <c r="S55" s="1255"/>
      <c r="T55" s="1254"/>
    </row>
  </sheetData>
  <mergeCells count="20">
    <mergeCell ref="B55:H55"/>
    <mergeCell ref="B31:G31"/>
    <mergeCell ref="B33:G33"/>
    <mergeCell ref="B34:G34"/>
    <mergeCell ref="B36:G36"/>
    <mergeCell ref="B37:G37"/>
    <mergeCell ref="B39:G39"/>
    <mergeCell ref="B40:G40"/>
    <mergeCell ref="C45:F45"/>
    <mergeCell ref="C47:F47"/>
    <mergeCell ref="B50:N51"/>
    <mergeCell ref="J54:N54"/>
    <mergeCell ref="B30:G30"/>
    <mergeCell ref="B1:N1"/>
    <mergeCell ref="B2:N2"/>
    <mergeCell ref="B3:N3"/>
    <mergeCell ref="D16:N18"/>
    <mergeCell ref="D23:N25"/>
    <mergeCell ref="B16:B18"/>
    <mergeCell ref="B23:B25"/>
  </mergeCells>
  <pageMargins left="0.7" right="0.7" top="0.75" bottom="0.75" header="0.3" footer="0.3"/>
  <pageSetup scale="76" orientation="portrait" r:id="rId1"/>
  <headerFooter>
    <oddFooter>&amp;R&amp;8Revised November 2024</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35550-A320-4AB7-93DB-63FB1916425A}">
  <sheetPr codeName="Sheet13">
    <tabColor rgb="FF0070C0"/>
    <pageSetUpPr fitToPage="1"/>
  </sheetPr>
  <dimension ref="A1:T55"/>
  <sheetViews>
    <sheetView showGridLines="0" workbookViewId="0">
      <selection activeCell="O11" sqref="O11"/>
    </sheetView>
  </sheetViews>
  <sheetFormatPr defaultColWidth="9.1796875" defaultRowHeight="14" x14ac:dyDescent="0.3"/>
  <cols>
    <col min="1" max="1" width="9.1796875" style="1062"/>
    <col min="2" max="2" width="13.453125" style="1062" customWidth="1"/>
    <col min="3" max="3" width="4.7265625" style="1062" customWidth="1"/>
    <col min="4" max="16384" width="9.1796875" style="1062"/>
  </cols>
  <sheetData>
    <row r="1" spans="1:14" ht="27" customHeight="1" x14ac:dyDescent="0.3">
      <c r="A1" s="1064"/>
      <c r="B1" s="1822" t="s">
        <v>950</v>
      </c>
      <c r="C1" s="1822"/>
      <c r="D1" s="1822"/>
      <c r="E1" s="1822"/>
      <c r="F1" s="1822"/>
      <c r="G1" s="1822"/>
      <c r="H1" s="1822"/>
      <c r="I1" s="1822"/>
      <c r="J1" s="1822"/>
      <c r="K1" s="1822"/>
      <c r="L1" s="1822"/>
      <c r="M1" s="1822"/>
      <c r="N1" s="1822"/>
    </row>
    <row r="2" spans="1:14" ht="27" customHeight="1" x14ac:dyDescent="0.3">
      <c r="A2" s="1064"/>
      <c r="B2" s="1822" t="s">
        <v>967</v>
      </c>
      <c r="C2" s="1822"/>
      <c r="D2" s="1822"/>
      <c r="E2" s="1822"/>
      <c r="F2" s="1822"/>
      <c r="G2" s="1822"/>
      <c r="H2" s="1822"/>
      <c r="I2" s="1822"/>
      <c r="J2" s="1822"/>
      <c r="K2" s="1822"/>
      <c r="L2" s="1822"/>
      <c r="M2" s="1822"/>
      <c r="N2" s="1822"/>
    </row>
    <row r="3" spans="1:14" ht="17.25" customHeight="1" x14ac:dyDescent="0.3">
      <c r="A3" s="1064"/>
      <c r="B3" s="1822">
        <f>'2 - Page 1'!D20</f>
        <v>0</v>
      </c>
      <c r="C3" s="1822"/>
      <c r="D3" s="1822"/>
      <c r="E3" s="1822"/>
      <c r="F3" s="1822"/>
      <c r="G3" s="1822"/>
      <c r="H3" s="1822"/>
      <c r="I3" s="1822"/>
      <c r="J3" s="1822"/>
      <c r="K3" s="1822"/>
      <c r="L3" s="1822"/>
      <c r="M3" s="1822"/>
      <c r="N3" s="1822"/>
    </row>
    <row r="4" spans="1:14" x14ac:dyDescent="0.3">
      <c r="A4" s="1062" t="s">
        <v>56</v>
      </c>
    </row>
    <row r="16" spans="1:14" ht="15" customHeight="1" thickBot="1" x14ac:dyDescent="0.35">
      <c r="B16" s="1821"/>
      <c r="D16" s="1823" t="s">
        <v>963</v>
      </c>
      <c r="E16" s="1823"/>
      <c r="F16" s="1823"/>
      <c r="G16" s="1823"/>
      <c r="H16" s="1823"/>
      <c r="I16" s="1823"/>
      <c r="J16" s="1823"/>
      <c r="K16" s="1823"/>
      <c r="L16" s="1823"/>
      <c r="M16" s="1823"/>
      <c r="N16" s="1823"/>
    </row>
    <row r="17" spans="2:14" ht="14.5" thickBot="1" x14ac:dyDescent="0.35">
      <c r="B17" s="1821"/>
      <c r="D17" s="1823"/>
      <c r="E17" s="1823"/>
      <c r="F17" s="1823"/>
      <c r="G17" s="1823"/>
      <c r="H17" s="1823"/>
      <c r="I17" s="1823"/>
      <c r="J17" s="1823"/>
      <c r="K17" s="1823"/>
      <c r="L17" s="1823"/>
      <c r="M17" s="1823"/>
      <c r="N17" s="1823"/>
    </row>
    <row r="18" spans="2:14" ht="14.5" thickBot="1" x14ac:dyDescent="0.35">
      <c r="B18" s="1821"/>
      <c r="D18" s="1823"/>
      <c r="E18" s="1823"/>
      <c r="F18" s="1823"/>
      <c r="G18" s="1823"/>
      <c r="H18" s="1823"/>
      <c r="I18" s="1823"/>
      <c r="J18" s="1823"/>
      <c r="K18" s="1823"/>
      <c r="L18" s="1823"/>
      <c r="M18" s="1823"/>
      <c r="N18" s="1823"/>
    </row>
    <row r="20" spans="2:14" x14ac:dyDescent="0.3">
      <c r="B20" s="1062" t="s">
        <v>867</v>
      </c>
    </row>
    <row r="23" spans="2:14" ht="14.5" thickBot="1" x14ac:dyDescent="0.35">
      <c r="B23" s="1821"/>
      <c r="D23" s="1823" t="s">
        <v>964</v>
      </c>
      <c r="E23" s="1823"/>
      <c r="F23" s="1823"/>
      <c r="G23" s="1823"/>
      <c r="H23" s="1823"/>
      <c r="I23" s="1823"/>
      <c r="J23" s="1823"/>
      <c r="K23" s="1823"/>
      <c r="L23" s="1823"/>
      <c r="M23" s="1823"/>
      <c r="N23" s="1823"/>
    </row>
    <row r="24" spans="2:14" ht="14.5" thickBot="1" x14ac:dyDescent="0.35">
      <c r="B24" s="1821"/>
      <c r="D24" s="1823"/>
      <c r="E24" s="1823"/>
      <c r="F24" s="1823"/>
      <c r="G24" s="1823"/>
      <c r="H24" s="1823"/>
      <c r="I24" s="1823"/>
      <c r="J24" s="1823"/>
      <c r="K24" s="1823"/>
      <c r="L24" s="1823"/>
      <c r="M24" s="1823"/>
      <c r="N24" s="1823"/>
    </row>
    <row r="25" spans="2:14" ht="14.5" thickBot="1" x14ac:dyDescent="0.35">
      <c r="B25" s="1821"/>
      <c r="D25" s="1823"/>
      <c r="E25" s="1823"/>
      <c r="F25" s="1823"/>
      <c r="G25" s="1823"/>
      <c r="H25" s="1823"/>
      <c r="I25" s="1823"/>
      <c r="J25" s="1823"/>
      <c r="K25" s="1823"/>
      <c r="L25" s="1823"/>
      <c r="M25" s="1823"/>
      <c r="N25" s="1823"/>
    </row>
    <row r="30" spans="2:14" ht="14.5" thickBot="1" x14ac:dyDescent="0.35">
      <c r="B30" s="1821"/>
      <c r="C30" s="1821"/>
      <c r="D30" s="1821"/>
      <c r="E30" s="1821"/>
      <c r="F30" s="1821"/>
      <c r="G30" s="1821"/>
    </row>
    <row r="31" spans="2:14" x14ac:dyDescent="0.3">
      <c r="B31" s="1825" t="s">
        <v>868</v>
      </c>
      <c r="C31" s="1825"/>
      <c r="D31" s="1825"/>
      <c r="E31" s="1825"/>
      <c r="F31" s="1825"/>
      <c r="G31" s="1825"/>
    </row>
    <row r="33" spans="2:7" ht="14.5" thickBot="1" x14ac:dyDescent="0.35">
      <c r="B33" s="1821"/>
      <c r="C33" s="1821"/>
      <c r="D33" s="1821"/>
      <c r="E33" s="1821"/>
      <c r="F33" s="1821"/>
      <c r="G33" s="1821"/>
    </row>
    <row r="34" spans="2:7" x14ac:dyDescent="0.3">
      <c r="B34" s="1825" t="s">
        <v>965</v>
      </c>
      <c r="C34" s="1825"/>
      <c r="D34" s="1825"/>
      <c r="E34" s="1825"/>
      <c r="F34" s="1825"/>
      <c r="G34" s="1825"/>
    </row>
    <row r="35" spans="2:7" x14ac:dyDescent="0.3">
      <c r="B35" s="1066"/>
    </row>
    <row r="36" spans="2:7" ht="14.5" thickBot="1" x14ac:dyDescent="0.35">
      <c r="B36" s="1821"/>
      <c r="C36" s="1821"/>
      <c r="D36" s="1821"/>
      <c r="E36" s="1821"/>
      <c r="F36" s="1821"/>
      <c r="G36" s="1821"/>
    </row>
    <row r="37" spans="2:7" x14ac:dyDescent="0.3">
      <c r="B37" s="1825" t="s">
        <v>869</v>
      </c>
      <c r="C37" s="1825"/>
      <c r="D37" s="1825"/>
      <c r="E37" s="1825"/>
      <c r="F37" s="1825"/>
      <c r="G37" s="1825"/>
    </row>
    <row r="39" spans="2:7" ht="14.5" thickBot="1" x14ac:dyDescent="0.35">
      <c r="B39" s="1821"/>
      <c r="C39" s="1821"/>
      <c r="D39" s="1821"/>
      <c r="E39" s="1821"/>
      <c r="F39" s="1821"/>
      <c r="G39" s="1821"/>
    </row>
    <row r="40" spans="2:7" x14ac:dyDescent="0.3">
      <c r="B40" s="1825" t="s">
        <v>870</v>
      </c>
      <c r="C40" s="1825"/>
      <c r="D40" s="1825"/>
      <c r="E40" s="1825"/>
      <c r="F40" s="1825"/>
      <c r="G40" s="1825"/>
    </row>
    <row r="43" spans="2:7" x14ac:dyDescent="0.3">
      <c r="B43" s="1062" t="s">
        <v>853</v>
      </c>
    </row>
    <row r="45" spans="2:7" x14ac:dyDescent="0.3">
      <c r="B45" s="1062" t="s">
        <v>854</v>
      </c>
      <c r="C45" s="1826"/>
      <c r="D45" s="1826"/>
      <c r="E45" s="1826"/>
      <c r="F45" s="1826"/>
      <c r="G45" s="1062" t="s">
        <v>855</v>
      </c>
    </row>
    <row r="46" spans="2:7" x14ac:dyDescent="0.3">
      <c r="C46" s="1072"/>
      <c r="D46" s="1072"/>
      <c r="E46" s="1072"/>
      <c r="F46" s="1072"/>
      <c r="G46" s="1062" t="s">
        <v>855</v>
      </c>
    </row>
    <row r="47" spans="2:7" x14ac:dyDescent="0.3">
      <c r="B47" s="1062" t="s">
        <v>856</v>
      </c>
      <c r="C47" s="1827"/>
      <c r="D47" s="1827"/>
      <c r="E47" s="1827"/>
      <c r="F47" s="1827"/>
      <c r="G47" s="1062" t="s">
        <v>855</v>
      </c>
    </row>
    <row r="50" spans="2:20" ht="14.15" customHeight="1" x14ac:dyDescent="0.3">
      <c r="B50" s="1823" t="s">
        <v>871</v>
      </c>
      <c r="C50" s="1823"/>
      <c r="D50" s="1823"/>
      <c r="E50" s="1823"/>
      <c r="F50" s="1823"/>
      <c r="G50" s="1823"/>
      <c r="H50" s="1823"/>
      <c r="I50" s="1823"/>
      <c r="J50" s="1823"/>
      <c r="K50" s="1823"/>
      <c r="L50" s="1823"/>
      <c r="M50" s="1823"/>
      <c r="N50" s="1823"/>
    </row>
    <row r="51" spans="2:20" x14ac:dyDescent="0.3">
      <c r="B51" s="1823"/>
      <c r="C51" s="1823"/>
      <c r="D51" s="1823"/>
      <c r="E51" s="1823"/>
      <c r="F51" s="1823"/>
      <c r="G51" s="1823"/>
      <c r="H51" s="1823"/>
      <c r="I51" s="1823"/>
      <c r="J51" s="1823"/>
      <c r="K51" s="1823"/>
      <c r="L51" s="1823"/>
      <c r="M51" s="1823"/>
      <c r="N51" s="1823"/>
    </row>
    <row r="54" spans="2:20" customFormat="1" ht="27" customHeight="1" x14ac:dyDescent="0.35">
      <c r="B54" s="1062"/>
      <c r="C54" s="1062"/>
      <c r="D54" s="1062"/>
      <c r="E54" s="1062"/>
      <c r="F54" s="1062"/>
      <c r="G54" s="1062"/>
      <c r="H54" s="1062"/>
      <c r="I54" s="1068" t="s">
        <v>860</v>
      </c>
      <c r="J54" s="1828"/>
      <c r="K54" s="1828"/>
      <c r="L54" s="1828"/>
      <c r="M54" s="1828"/>
      <c r="N54" s="1828"/>
      <c r="O54" s="1067"/>
      <c r="P54" s="1067"/>
      <c r="T54" s="185"/>
    </row>
    <row r="55" spans="2:20" customFormat="1" ht="27" customHeight="1" x14ac:dyDescent="0.35">
      <c r="B55" s="1824" t="s">
        <v>872</v>
      </c>
      <c r="C55" s="1824"/>
      <c r="D55" s="1824"/>
      <c r="E55" s="1824"/>
      <c r="F55" s="1824"/>
      <c r="G55" s="1824"/>
      <c r="H55" s="1824"/>
      <c r="I55" s="1062"/>
      <c r="J55" s="1062"/>
      <c r="K55" s="1062"/>
      <c r="L55" s="1068"/>
      <c r="M55" s="1070"/>
      <c r="N55" s="1070"/>
      <c r="O55" s="1063"/>
      <c r="P55" s="1063"/>
      <c r="Q55" s="1063"/>
      <c r="R55" s="1063"/>
      <c r="S55" s="1063"/>
      <c r="T55" s="185"/>
    </row>
  </sheetData>
  <mergeCells count="20">
    <mergeCell ref="B55:H55"/>
    <mergeCell ref="B31:G31"/>
    <mergeCell ref="B33:G33"/>
    <mergeCell ref="B34:G34"/>
    <mergeCell ref="B36:G36"/>
    <mergeCell ref="B37:G37"/>
    <mergeCell ref="B39:G39"/>
    <mergeCell ref="B40:G40"/>
    <mergeCell ref="C45:F45"/>
    <mergeCell ref="C47:F47"/>
    <mergeCell ref="B50:N51"/>
    <mergeCell ref="J54:N54"/>
    <mergeCell ref="B30:G30"/>
    <mergeCell ref="B1:N1"/>
    <mergeCell ref="B2:N2"/>
    <mergeCell ref="B3:N3"/>
    <mergeCell ref="D16:N18"/>
    <mergeCell ref="D23:N25"/>
    <mergeCell ref="B16:B18"/>
    <mergeCell ref="B23:B25"/>
  </mergeCells>
  <pageMargins left="0.7" right="0.7" top="0.75" bottom="0.75" header="0.3" footer="0.3"/>
  <pageSetup scale="76" orientation="portrait" r:id="rId1"/>
  <headerFooter>
    <oddFooter>&amp;R&amp;8Revised October 20, 2021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91323-A951-449E-A3A3-9153C8E815B0}">
  <sheetPr codeName="Sheet14">
    <tabColor rgb="FF0070C0"/>
    <pageSetUpPr fitToPage="1"/>
  </sheetPr>
  <dimension ref="A1:T55"/>
  <sheetViews>
    <sheetView showGridLines="0" topLeftCell="A11" workbookViewId="0">
      <selection activeCell="B3" sqref="B3:N3"/>
    </sheetView>
  </sheetViews>
  <sheetFormatPr defaultColWidth="9.1796875" defaultRowHeight="14" x14ac:dyDescent="0.3"/>
  <cols>
    <col min="1" max="1" width="9.1796875" style="1062"/>
    <col min="2" max="2" width="13.453125" style="1062" customWidth="1"/>
    <col min="3" max="3" width="4.7265625" style="1062" customWidth="1"/>
    <col min="4" max="16384" width="9.1796875" style="1062"/>
  </cols>
  <sheetData>
    <row r="1" spans="1:14" ht="27" customHeight="1" x14ac:dyDescent="0.3">
      <c r="A1" s="1064"/>
      <c r="B1" s="1822" t="s">
        <v>950</v>
      </c>
      <c r="C1" s="1822"/>
      <c r="D1" s="1822"/>
      <c r="E1" s="1822"/>
      <c r="F1" s="1822"/>
      <c r="G1" s="1822"/>
      <c r="H1" s="1822"/>
      <c r="I1" s="1822"/>
      <c r="J1" s="1822"/>
      <c r="K1" s="1822"/>
      <c r="L1" s="1822"/>
      <c r="M1" s="1822"/>
      <c r="N1" s="1822"/>
    </row>
    <row r="2" spans="1:14" ht="27" customHeight="1" x14ac:dyDescent="0.3">
      <c r="A2" s="1064"/>
      <c r="B2" s="1822" t="s">
        <v>866</v>
      </c>
      <c r="C2" s="1822"/>
      <c r="D2" s="1822"/>
      <c r="E2" s="1822"/>
      <c r="F2" s="1822"/>
      <c r="G2" s="1822"/>
      <c r="H2" s="1822"/>
      <c r="I2" s="1822"/>
      <c r="J2" s="1822"/>
      <c r="K2" s="1822"/>
      <c r="L2" s="1822"/>
      <c r="M2" s="1822"/>
      <c r="N2" s="1822"/>
    </row>
    <row r="3" spans="1:14" ht="17.25" customHeight="1" x14ac:dyDescent="0.3">
      <c r="A3" s="1064"/>
      <c r="B3" s="1822">
        <f>'2 - Page 1'!D20</f>
        <v>0</v>
      </c>
      <c r="C3" s="1822"/>
      <c r="D3" s="1822"/>
      <c r="E3" s="1822"/>
      <c r="F3" s="1822"/>
      <c r="G3" s="1822"/>
      <c r="H3" s="1822"/>
      <c r="I3" s="1822"/>
      <c r="J3" s="1822"/>
      <c r="K3" s="1822"/>
      <c r="L3" s="1822"/>
      <c r="M3" s="1822"/>
      <c r="N3" s="1822"/>
    </row>
    <row r="4" spans="1:14" x14ac:dyDescent="0.3">
      <c r="A4" s="1062" t="s">
        <v>56</v>
      </c>
    </row>
    <row r="16" spans="1:14" ht="15" customHeight="1" thickBot="1" x14ac:dyDescent="0.35">
      <c r="B16" s="1071"/>
      <c r="D16" s="1823" t="s">
        <v>970</v>
      </c>
      <c r="E16" s="1823"/>
      <c r="F16" s="1823"/>
      <c r="G16" s="1823"/>
      <c r="H16" s="1823"/>
      <c r="I16" s="1823"/>
      <c r="J16" s="1823"/>
      <c r="K16" s="1823"/>
      <c r="L16" s="1823"/>
      <c r="M16" s="1823"/>
      <c r="N16" s="1823"/>
    </row>
    <row r="17" spans="2:14" x14ac:dyDescent="0.3">
      <c r="D17" s="1823"/>
      <c r="E17" s="1823"/>
      <c r="F17" s="1823"/>
      <c r="G17" s="1823"/>
      <c r="H17" s="1823"/>
      <c r="I17" s="1823"/>
      <c r="J17" s="1823"/>
      <c r="K17" s="1823"/>
      <c r="L17" s="1823"/>
      <c r="M17" s="1823"/>
      <c r="N17" s="1823"/>
    </row>
    <row r="18" spans="2:14" x14ac:dyDescent="0.3">
      <c r="D18" s="1823"/>
      <c r="E18" s="1823"/>
      <c r="F18" s="1823"/>
      <c r="G18" s="1823"/>
      <c r="H18" s="1823"/>
      <c r="I18" s="1823"/>
      <c r="J18" s="1823"/>
      <c r="K18" s="1823"/>
      <c r="L18" s="1823"/>
      <c r="M18" s="1823"/>
      <c r="N18" s="1823"/>
    </row>
    <row r="20" spans="2:14" x14ac:dyDescent="0.3">
      <c r="B20" s="1062" t="s">
        <v>867</v>
      </c>
    </row>
    <row r="23" spans="2:14" ht="14.5" thickBot="1" x14ac:dyDescent="0.35">
      <c r="B23" s="1071"/>
      <c r="D23" s="1823" t="s">
        <v>971</v>
      </c>
      <c r="E23" s="1823"/>
      <c r="F23" s="1823"/>
      <c r="G23" s="1823"/>
      <c r="H23" s="1823"/>
      <c r="I23" s="1823"/>
      <c r="J23" s="1823"/>
      <c r="K23" s="1823"/>
      <c r="L23" s="1823"/>
      <c r="M23" s="1823"/>
      <c r="N23" s="1823"/>
    </row>
    <row r="24" spans="2:14" x14ac:dyDescent="0.3">
      <c r="D24" s="1823"/>
      <c r="E24" s="1823"/>
      <c r="F24" s="1823"/>
      <c r="G24" s="1823"/>
      <c r="H24" s="1823"/>
      <c r="I24" s="1823"/>
      <c r="J24" s="1823"/>
      <c r="K24" s="1823"/>
      <c r="L24" s="1823"/>
      <c r="M24" s="1823"/>
      <c r="N24" s="1823"/>
    </row>
    <row r="25" spans="2:14" x14ac:dyDescent="0.3">
      <c r="D25" s="1823"/>
      <c r="E25" s="1823"/>
      <c r="F25" s="1823"/>
      <c r="G25" s="1823"/>
      <c r="H25" s="1823"/>
      <c r="I25" s="1823"/>
      <c r="J25" s="1823"/>
      <c r="K25" s="1823"/>
      <c r="L25" s="1823"/>
      <c r="M25" s="1823"/>
      <c r="N25" s="1823"/>
    </row>
    <row r="30" spans="2:14" ht="14.5" thickBot="1" x14ac:dyDescent="0.35">
      <c r="B30" s="1821"/>
      <c r="C30" s="1821"/>
      <c r="D30" s="1821"/>
      <c r="E30" s="1821"/>
      <c r="F30" s="1821"/>
      <c r="G30" s="1821"/>
    </row>
    <row r="31" spans="2:14" x14ac:dyDescent="0.3">
      <c r="B31" s="1825" t="s">
        <v>868</v>
      </c>
      <c r="C31" s="1825"/>
      <c r="D31" s="1825"/>
      <c r="E31" s="1825"/>
      <c r="F31" s="1825"/>
      <c r="G31" s="1825"/>
    </row>
    <row r="33" spans="2:7" ht="14.5" thickBot="1" x14ac:dyDescent="0.35">
      <c r="B33" s="1821"/>
      <c r="C33" s="1821"/>
      <c r="D33" s="1821"/>
      <c r="E33" s="1821"/>
      <c r="F33" s="1821"/>
      <c r="G33" s="1821"/>
    </row>
    <row r="34" spans="2:7" x14ac:dyDescent="0.3">
      <c r="B34" s="1825" t="s">
        <v>972</v>
      </c>
      <c r="C34" s="1825"/>
      <c r="D34" s="1825"/>
      <c r="E34" s="1825"/>
      <c r="F34" s="1825"/>
      <c r="G34" s="1825"/>
    </row>
    <row r="35" spans="2:7" x14ac:dyDescent="0.3">
      <c r="B35" s="1066"/>
    </row>
    <row r="36" spans="2:7" ht="14.5" thickBot="1" x14ac:dyDescent="0.35">
      <c r="B36" s="1821"/>
      <c r="C36" s="1821"/>
      <c r="D36" s="1821"/>
      <c r="E36" s="1821"/>
      <c r="F36" s="1821"/>
      <c r="G36" s="1821"/>
    </row>
    <row r="37" spans="2:7" x14ac:dyDescent="0.3">
      <c r="B37" s="1825" t="s">
        <v>869</v>
      </c>
      <c r="C37" s="1825"/>
      <c r="D37" s="1825"/>
      <c r="E37" s="1825"/>
      <c r="F37" s="1825"/>
      <c r="G37" s="1825"/>
    </row>
    <row r="39" spans="2:7" ht="14.5" thickBot="1" x14ac:dyDescent="0.35">
      <c r="B39" s="1821"/>
      <c r="C39" s="1821"/>
      <c r="D39" s="1821"/>
      <c r="E39" s="1821"/>
      <c r="F39" s="1821"/>
      <c r="G39" s="1821"/>
    </row>
    <row r="40" spans="2:7" x14ac:dyDescent="0.3">
      <c r="B40" s="1825" t="s">
        <v>870</v>
      </c>
      <c r="C40" s="1825"/>
      <c r="D40" s="1825"/>
      <c r="E40" s="1825"/>
      <c r="F40" s="1825"/>
      <c r="G40" s="1825"/>
    </row>
    <row r="43" spans="2:7" x14ac:dyDescent="0.3">
      <c r="B43" s="1062" t="s">
        <v>853</v>
      </c>
    </row>
    <row r="45" spans="2:7" x14ac:dyDescent="0.3">
      <c r="B45" s="1062" t="s">
        <v>854</v>
      </c>
      <c r="C45" s="1826"/>
      <c r="D45" s="1826"/>
      <c r="E45" s="1826"/>
      <c r="F45" s="1826"/>
      <c r="G45" s="1062" t="s">
        <v>855</v>
      </c>
    </row>
    <row r="46" spans="2:7" x14ac:dyDescent="0.3">
      <c r="C46" s="1072"/>
      <c r="D46" s="1072"/>
      <c r="E46" s="1072"/>
      <c r="F46" s="1072"/>
      <c r="G46" s="1062" t="s">
        <v>855</v>
      </c>
    </row>
    <row r="47" spans="2:7" x14ac:dyDescent="0.3">
      <c r="B47" s="1062" t="s">
        <v>856</v>
      </c>
      <c r="C47" s="1827"/>
      <c r="D47" s="1827"/>
      <c r="E47" s="1827"/>
      <c r="F47" s="1827"/>
      <c r="G47" s="1062" t="s">
        <v>855</v>
      </c>
    </row>
    <row r="50" spans="2:20" x14ac:dyDescent="0.3">
      <c r="B50" s="1823" t="s">
        <v>871</v>
      </c>
      <c r="C50" s="1823"/>
      <c r="D50" s="1823"/>
      <c r="E50" s="1823"/>
      <c r="F50" s="1823"/>
      <c r="G50" s="1823"/>
      <c r="H50" s="1823"/>
      <c r="I50" s="1823"/>
      <c r="J50" s="1823"/>
      <c r="K50" s="1823"/>
      <c r="L50" s="1823"/>
      <c r="M50" s="1823"/>
      <c r="N50" s="1823"/>
    </row>
    <row r="51" spans="2:20" x14ac:dyDescent="0.3">
      <c r="B51" s="1823"/>
      <c r="C51" s="1823"/>
      <c r="D51" s="1823"/>
      <c r="E51" s="1823"/>
      <c r="F51" s="1823"/>
      <c r="G51" s="1823"/>
      <c r="H51" s="1823"/>
      <c r="I51" s="1823"/>
      <c r="J51" s="1823"/>
      <c r="K51" s="1823"/>
      <c r="L51" s="1823"/>
      <c r="M51" s="1823"/>
      <c r="N51" s="1823"/>
    </row>
    <row r="54" spans="2:20" customFormat="1" ht="27" customHeight="1" x14ac:dyDescent="0.35">
      <c r="B54" s="1062"/>
      <c r="C54" s="1062"/>
      <c r="D54" s="1062"/>
      <c r="E54" s="1062"/>
      <c r="F54" s="1062"/>
      <c r="G54" s="1062"/>
      <c r="H54" s="1062"/>
      <c r="I54" s="1068" t="s">
        <v>860</v>
      </c>
      <c r="J54" s="1828"/>
      <c r="K54" s="1828"/>
      <c r="L54" s="1828"/>
      <c r="M54" s="1828"/>
      <c r="N54" s="1828"/>
      <c r="O54" s="1067"/>
      <c r="P54" s="1067"/>
      <c r="T54" s="185"/>
    </row>
    <row r="55" spans="2:20" customFormat="1" ht="27" customHeight="1" x14ac:dyDescent="0.35">
      <c r="B55" s="1824" t="s">
        <v>872</v>
      </c>
      <c r="C55" s="1824"/>
      <c r="D55" s="1824"/>
      <c r="E55" s="1824"/>
      <c r="F55" s="1824"/>
      <c r="G55" s="1824"/>
      <c r="H55" s="1824"/>
      <c r="I55" s="1062"/>
      <c r="J55" s="1062"/>
      <c r="K55" s="1062"/>
      <c r="L55" s="1068"/>
      <c r="M55" s="1070"/>
      <c r="N55" s="1070"/>
      <c r="O55" s="1063"/>
      <c r="P55" s="1063"/>
      <c r="Q55" s="1063"/>
      <c r="R55" s="1063"/>
      <c r="S55" s="1063"/>
      <c r="T55" s="185"/>
    </row>
  </sheetData>
  <mergeCells count="18">
    <mergeCell ref="B55:H55"/>
    <mergeCell ref="B31:G31"/>
    <mergeCell ref="B33:G33"/>
    <mergeCell ref="B34:G34"/>
    <mergeCell ref="B36:G36"/>
    <mergeCell ref="B37:G37"/>
    <mergeCell ref="B39:G39"/>
    <mergeCell ref="B40:G40"/>
    <mergeCell ref="C45:F45"/>
    <mergeCell ref="C47:F47"/>
    <mergeCell ref="B50:N51"/>
    <mergeCell ref="J54:N54"/>
    <mergeCell ref="B30:G30"/>
    <mergeCell ref="B1:N1"/>
    <mergeCell ref="B2:N2"/>
    <mergeCell ref="B3:N3"/>
    <mergeCell ref="D16:N18"/>
    <mergeCell ref="D23:N25"/>
  </mergeCells>
  <pageMargins left="0.7" right="0.7" top="0.75" bottom="0.75" header="0.3" footer="0.3"/>
  <pageSetup scale="76" orientation="portrait" r:id="rId1"/>
  <headerFooter>
    <oddFooter>&amp;R&amp;8Revised October 20, 2021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14AE7-0AF3-45B3-9CCD-D8153D24D54F}">
  <sheetPr codeName="Sheet15">
    <tabColor rgb="FF0070C0"/>
    <pageSetUpPr fitToPage="1"/>
  </sheetPr>
  <dimension ref="A1:T55"/>
  <sheetViews>
    <sheetView showGridLines="0" topLeftCell="A14" workbookViewId="0">
      <selection activeCell="B3" sqref="B3:N3"/>
    </sheetView>
  </sheetViews>
  <sheetFormatPr defaultColWidth="9.1796875" defaultRowHeight="14" x14ac:dyDescent="0.3"/>
  <cols>
    <col min="1" max="1" width="9.1796875" style="1062"/>
    <col min="2" max="2" width="13.453125" style="1062" customWidth="1"/>
    <col min="3" max="3" width="4.7265625" style="1062" customWidth="1"/>
    <col min="4" max="16384" width="9.1796875" style="1062"/>
  </cols>
  <sheetData>
    <row r="1" spans="1:14" ht="27" customHeight="1" x14ac:dyDescent="0.3">
      <c r="A1" s="1064"/>
      <c r="B1" s="1822" t="s">
        <v>950</v>
      </c>
      <c r="C1" s="1822"/>
      <c r="D1" s="1822"/>
      <c r="E1" s="1822"/>
      <c r="F1" s="1822"/>
      <c r="G1" s="1822"/>
      <c r="H1" s="1822"/>
      <c r="I1" s="1822"/>
      <c r="J1" s="1822"/>
      <c r="K1" s="1822"/>
      <c r="L1" s="1822"/>
      <c r="M1" s="1822"/>
      <c r="N1" s="1822"/>
    </row>
    <row r="2" spans="1:14" ht="27" customHeight="1" x14ac:dyDescent="0.3">
      <c r="A2" s="1064"/>
      <c r="B2" s="1822" t="s">
        <v>866</v>
      </c>
      <c r="C2" s="1822"/>
      <c r="D2" s="1822"/>
      <c r="E2" s="1822"/>
      <c r="F2" s="1822"/>
      <c r="G2" s="1822"/>
      <c r="H2" s="1822"/>
      <c r="I2" s="1822"/>
      <c r="J2" s="1822"/>
      <c r="K2" s="1822"/>
      <c r="L2" s="1822"/>
      <c r="M2" s="1822"/>
      <c r="N2" s="1822"/>
    </row>
    <row r="3" spans="1:14" ht="17.25" customHeight="1" x14ac:dyDescent="0.3">
      <c r="A3" s="1064"/>
      <c r="B3" s="1822">
        <f>'2 - Page 1'!D20</f>
        <v>0</v>
      </c>
      <c r="C3" s="1822"/>
      <c r="D3" s="1822"/>
      <c r="E3" s="1822"/>
      <c r="F3" s="1822"/>
      <c r="G3" s="1822"/>
      <c r="H3" s="1822"/>
      <c r="I3" s="1822"/>
      <c r="J3" s="1822"/>
      <c r="K3" s="1822"/>
      <c r="L3" s="1822"/>
      <c r="M3" s="1822"/>
      <c r="N3" s="1822"/>
    </row>
    <row r="4" spans="1:14" x14ac:dyDescent="0.3">
      <c r="A4" s="1062" t="s">
        <v>56</v>
      </c>
    </row>
    <row r="16" spans="1:14" ht="15" customHeight="1" thickBot="1" x14ac:dyDescent="0.35">
      <c r="B16" s="1071"/>
      <c r="D16" s="1823" t="s">
        <v>974</v>
      </c>
      <c r="E16" s="1823"/>
      <c r="F16" s="1823"/>
      <c r="G16" s="1823"/>
      <c r="H16" s="1823"/>
      <c r="I16" s="1823"/>
      <c r="J16" s="1823"/>
      <c r="K16" s="1823"/>
      <c r="L16" s="1823"/>
      <c r="M16" s="1823"/>
      <c r="N16" s="1823"/>
    </row>
    <row r="17" spans="2:14" x14ac:dyDescent="0.3">
      <c r="D17" s="1823"/>
      <c r="E17" s="1823"/>
      <c r="F17" s="1823"/>
      <c r="G17" s="1823"/>
      <c r="H17" s="1823"/>
      <c r="I17" s="1823"/>
      <c r="J17" s="1823"/>
      <c r="K17" s="1823"/>
      <c r="L17" s="1823"/>
      <c r="M17" s="1823"/>
      <c r="N17" s="1823"/>
    </row>
    <row r="18" spans="2:14" x14ac:dyDescent="0.3">
      <c r="D18" s="1823"/>
      <c r="E18" s="1823"/>
      <c r="F18" s="1823"/>
      <c r="G18" s="1823"/>
      <c r="H18" s="1823"/>
      <c r="I18" s="1823"/>
      <c r="J18" s="1823"/>
      <c r="K18" s="1823"/>
      <c r="L18" s="1823"/>
      <c r="M18" s="1823"/>
      <c r="N18" s="1823"/>
    </row>
    <row r="20" spans="2:14" x14ac:dyDescent="0.3">
      <c r="B20" s="1062" t="s">
        <v>867</v>
      </c>
    </row>
    <row r="23" spans="2:14" ht="14.5" thickBot="1" x14ac:dyDescent="0.35">
      <c r="B23" s="1071"/>
      <c r="D23" s="1823" t="s">
        <v>975</v>
      </c>
      <c r="E23" s="1823"/>
      <c r="F23" s="1823"/>
      <c r="G23" s="1823"/>
      <c r="H23" s="1823"/>
      <c r="I23" s="1823"/>
      <c r="J23" s="1823"/>
      <c r="K23" s="1823"/>
      <c r="L23" s="1823"/>
      <c r="M23" s="1823"/>
      <c r="N23" s="1823"/>
    </row>
    <row r="24" spans="2:14" x14ac:dyDescent="0.3">
      <c r="D24" s="1823"/>
      <c r="E24" s="1823"/>
      <c r="F24" s="1823"/>
      <c r="G24" s="1823"/>
      <c r="H24" s="1823"/>
      <c r="I24" s="1823"/>
      <c r="J24" s="1823"/>
      <c r="K24" s="1823"/>
      <c r="L24" s="1823"/>
      <c r="M24" s="1823"/>
      <c r="N24" s="1823"/>
    </row>
    <row r="25" spans="2:14" x14ac:dyDescent="0.3">
      <c r="D25" s="1823"/>
      <c r="E25" s="1823"/>
      <c r="F25" s="1823"/>
      <c r="G25" s="1823"/>
      <c r="H25" s="1823"/>
      <c r="I25" s="1823"/>
      <c r="J25" s="1823"/>
      <c r="K25" s="1823"/>
      <c r="L25" s="1823"/>
      <c r="M25" s="1823"/>
      <c r="N25" s="1823"/>
    </row>
    <row r="30" spans="2:14" ht="14.5" thickBot="1" x14ac:dyDescent="0.35">
      <c r="B30" s="1821"/>
      <c r="C30" s="1821"/>
      <c r="D30" s="1821"/>
      <c r="E30" s="1821"/>
      <c r="F30" s="1821"/>
      <c r="G30" s="1821"/>
    </row>
    <row r="31" spans="2:14" x14ac:dyDescent="0.3">
      <c r="B31" s="1825" t="s">
        <v>868</v>
      </c>
      <c r="C31" s="1825"/>
      <c r="D31" s="1825"/>
      <c r="E31" s="1825"/>
      <c r="F31" s="1825"/>
      <c r="G31" s="1825"/>
    </row>
    <row r="33" spans="2:7" ht="14.5" thickBot="1" x14ac:dyDescent="0.35">
      <c r="B33" s="1821"/>
      <c r="C33" s="1821"/>
      <c r="D33" s="1821"/>
      <c r="E33" s="1821"/>
      <c r="F33" s="1821"/>
      <c r="G33" s="1821"/>
    </row>
    <row r="34" spans="2:7" x14ac:dyDescent="0.3">
      <c r="B34" s="1825" t="s">
        <v>976</v>
      </c>
      <c r="C34" s="1825"/>
      <c r="D34" s="1825"/>
      <c r="E34" s="1825"/>
      <c r="F34" s="1825"/>
      <c r="G34" s="1825"/>
    </row>
    <row r="35" spans="2:7" x14ac:dyDescent="0.3">
      <c r="B35" s="1066"/>
    </row>
    <row r="36" spans="2:7" ht="14.5" thickBot="1" x14ac:dyDescent="0.35">
      <c r="B36" s="1821"/>
      <c r="C36" s="1821"/>
      <c r="D36" s="1821"/>
      <c r="E36" s="1821"/>
      <c r="F36" s="1821"/>
      <c r="G36" s="1821"/>
    </row>
    <row r="37" spans="2:7" x14ac:dyDescent="0.3">
      <c r="B37" s="1825" t="s">
        <v>869</v>
      </c>
      <c r="C37" s="1825"/>
      <c r="D37" s="1825"/>
      <c r="E37" s="1825"/>
      <c r="F37" s="1825"/>
      <c r="G37" s="1825"/>
    </row>
    <row r="39" spans="2:7" ht="14.5" thickBot="1" x14ac:dyDescent="0.35">
      <c r="B39" s="1821"/>
      <c r="C39" s="1821"/>
      <c r="D39" s="1821"/>
      <c r="E39" s="1821"/>
      <c r="F39" s="1821"/>
      <c r="G39" s="1821"/>
    </row>
    <row r="40" spans="2:7" x14ac:dyDescent="0.3">
      <c r="B40" s="1825" t="s">
        <v>870</v>
      </c>
      <c r="C40" s="1825"/>
      <c r="D40" s="1825"/>
      <c r="E40" s="1825"/>
      <c r="F40" s="1825"/>
      <c r="G40" s="1825"/>
    </row>
    <row r="43" spans="2:7" x14ac:dyDescent="0.3">
      <c r="B43" s="1062" t="s">
        <v>853</v>
      </c>
    </row>
    <row r="45" spans="2:7" x14ac:dyDescent="0.3">
      <c r="B45" s="1062" t="s">
        <v>854</v>
      </c>
      <c r="C45" s="1826"/>
      <c r="D45" s="1826"/>
      <c r="E45" s="1826"/>
      <c r="F45" s="1826"/>
      <c r="G45" s="1062" t="s">
        <v>855</v>
      </c>
    </row>
    <row r="46" spans="2:7" x14ac:dyDescent="0.3">
      <c r="C46" s="1072"/>
      <c r="D46" s="1072"/>
      <c r="E46" s="1072"/>
      <c r="F46" s="1072"/>
      <c r="G46" s="1062" t="s">
        <v>855</v>
      </c>
    </row>
    <row r="47" spans="2:7" x14ac:dyDescent="0.3">
      <c r="B47" s="1062" t="s">
        <v>856</v>
      </c>
      <c r="C47" s="1827"/>
      <c r="D47" s="1827"/>
      <c r="E47" s="1827"/>
      <c r="F47" s="1827"/>
      <c r="G47" s="1062" t="s">
        <v>855</v>
      </c>
    </row>
    <row r="50" spans="2:20" x14ac:dyDescent="0.3">
      <c r="B50" s="1823" t="s">
        <v>871</v>
      </c>
      <c r="C50" s="1823"/>
      <c r="D50" s="1823"/>
      <c r="E50" s="1823"/>
      <c r="F50" s="1823"/>
      <c r="G50" s="1823"/>
      <c r="H50" s="1823"/>
      <c r="I50" s="1823"/>
      <c r="J50" s="1823"/>
      <c r="K50" s="1823"/>
      <c r="L50" s="1823"/>
      <c r="M50" s="1823"/>
      <c r="N50" s="1823"/>
    </row>
    <row r="51" spans="2:20" x14ac:dyDescent="0.3">
      <c r="B51" s="1823"/>
      <c r="C51" s="1823"/>
      <c r="D51" s="1823"/>
      <c r="E51" s="1823"/>
      <c r="F51" s="1823"/>
      <c r="G51" s="1823"/>
      <c r="H51" s="1823"/>
      <c r="I51" s="1823"/>
      <c r="J51" s="1823"/>
      <c r="K51" s="1823"/>
      <c r="L51" s="1823"/>
      <c r="M51" s="1823"/>
      <c r="N51" s="1823"/>
    </row>
    <row r="54" spans="2:20" customFormat="1" ht="27" customHeight="1" x14ac:dyDescent="0.35">
      <c r="B54" s="1062"/>
      <c r="C54" s="1062"/>
      <c r="D54" s="1062"/>
      <c r="E54" s="1062"/>
      <c r="F54" s="1062"/>
      <c r="G54" s="1062"/>
      <c r="H54" s="1062"/>
      <c r="I54" s="1068" t="s">
        <v>860</v>
      </c>
      <c r="J54" s="1828"/>
      <c r="K54" s="1828"/>
      <c r="L54" s="1828"/>
      <c r="M54" s="1828"/>
      <c r="N54" s="1828"/>
      <c r="O54" s="1067"/>
      <c r="P54" s="1067"/>
      <c r="T54" s="185"/>
    </row>
    <row r="55" spans="2:20" customFormat="1" ht="27" customHeight="1" x14ac:dyDescent="0.35">
      <c r="B55" s="1824" t="s">
        <v>872</v>
      </c>
      <c r="C55" s="1824"/>
      <c r="D55" s="1824"/>
      <c r="E55" s="1824"/>
      <c r="F55" s="1824"/>
      <c r="G55" s="1824"/>
      <c r="H55" s="1824"/>
      <c r="I55" s="1062"/>
      <c r="J55" s="1062"/>
      <c r="K55" s="1062"/>
      <c r="L55" s="1068"/>
      <c r="M55" s="1070"/>
      <c r="N55" s="1070"/>
      <c r="O55" s="1063"/>
      <c r="P55" s="1063"/>
      <c r="Q55" s="1063"/>
      <c r="R55" s="1063"/>
      <c r="S55" s="1063"/>
      <c r="T55" s="185"/>
    </row>
  </sheetData>
  <mergeCells count="18">
    <mergeCell ref="B55:H55"/>
    <mergeCell ref="B31:G31"/>
    <mergeCell ref="B33:G33"/>
    <mergeCell ref="B34:G34"/>
    <mergeCell ref="B36:G36"/>
    <mergeCell ref="B37:G37"/>
    <mergeCell ref="B39:G39"/>
    <mergeCell ref="B40:G40"/>
    <mergeCell ref="C45:F45"/>
    <mergeCell ref="C47:F47"/>
    <mergeCell ref="B50:N51"/>
    <mergeCell ref="J54:N54"/>
    <mergeCell ref="B30:G30"/>
    <mergeCell ref="B1:N1"/>
    <mergeCell ref="B2:N2"/>
    <mergeCell ref="B3:N3"/>
    <mergeCell ref="D16:N18"/>
    <mergeCell ref="D23:N25"/>
  </mergeCells>
  <pageMargins left="0.7" right="0.7" top="0.75" bottom="0.75" header="0.3" footer="0.3"/>
  <pageSetup scale="76" orientation="portrait" r:id="rId1"/>
  <headerFooter>
    <oddFooter>&amp;R&amp;8Revised October 20, 2021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CC6A8-FE0B-498C-9DF0-896FA1C1BCBE}">
  <sheetPr codeName="Sheet101">
    <tabColor rgb="FFE8F0F0"/>
    <pageSetUpPr fitToPage="1"/>
  </sheetPr>
  <dimension ref="A1:N71"/>
  <sheetViews>
    <sheetView showGridLines="0" showRowColHeaders="0" zoomScaleNormal="100" workbookViewId="0">
      <selection activeCell="B3" sqref="B3:N3"/>
    </sheetView>
  </sheetViews>
  <sheetFormatPr defaultColWidth="9.1796875" defaultRowHeight="14" x14ac:dyDescent="0.3"/>
  <cols>
    <col min="1" max="16384" width="9.1796875" style="1112"/>
  </cols>
  <sheetData>
    <row r="1" spans="1:14" ht="27" customHeight="1" x14ac:dyDescent="0.3">
      <c r="A1" s="1114"/>
      <c r="B1" s="1794" t="s">
        <v>1367</v>
      </c>
      <c r="C1" s="1794"/>
      <c r="D1" s="1794"/>
      <c r="E1" s="1794"/>
      <c r="F1" s="1794"/>
      <c r="G1" s="1794"/>
      <c r="H1" s="1794"/>
      <c r="I1" s="1794"/>
      <c r="J1" s="1794"/>
      <c r="K1" s="1794"/>
      <c r="L1" s="1794"/>
      <c r="M1" s="1794"/>
      <c r="N1" s="1794"/>
    </row>
    <row r="2" spans="1:14" ht="27" customHeight="1" x14ac:dyDescent="0.3">
      <c r="A2" s="1114"/>
      <c r="B2" s="1794" t="s">
        <v>873</v>
      </c>
      <c r="C2" s="1794"/>
      <c r="D2" s="1794"/>
      <c r="E2" s="1794"/>
      <c r="F2" s="1794"/>
      <c r="G2" s="1794"/>
      <c r="H2" s="1794"/>
      <c r="I2" s="1794"/>
      <c r="J2" s="1794"/>
      <c r="K2" s="1794"/>
      <c r="L2" s="1794"/>
      <c r="M2" s="1794"/>
      <c r="N2" s="1794"/>
    </row>
    <row r="3" spans="1:14" ht="17.25" customHeight="1" x14ac:dyDescent="0.3">
      <c r="A3" s="1114"/>
      <c r="B3" s="1794">
        <f>'2 - Page 1'!D20</f>
        <v>0</v>
      </c>
      <c r="C3" s="1794"/>
      <c r="D3" s="1794"/>
      <c r="E3" s="1794"/>
      <c r="F3" s="1794"/>
      <c r="G3" s="1794"/>
      <c r="H3" s="1794"/>
      <c r="I3" s="1794"/>
      <c r="J3" s="1794"/>
      <c r="K3" s="1794"/>
      <c r="L3" s="1794"/>
      <c r="M3" s="1794"/>
      <c r="N3" s="1794"/>
    </row>
    <row r="4" spans="1:14" x14ac:dyDescent="0.3">
      <c r="A4" s="1112" t="s">
        <v>56</v>
      </c>
    </row>
    <row r="35" spans="2:2" x14ac:dyDescent="0.3">
      <c r="B35" s="1252"/>
    </row>
    <row r="71" spans="9:9" x14ac:dyDescent="0.3">
      <c r="I71" s="1112" t="s">
        <v>874</v>
      </c>
    </row>
  </sheetData>
  <mergeCells count="3">
    <mergeCell ref="B1:N1"/>
    <mergeCell ref="B2:N2"/>
    <mergeCell ref="B3:N3"/>
  </mergeCells>
  <pageMargins left="0.7" right="0.7" top="0.75" bottom="0.75" header="0.3" footer="0.3"/>
  <pageSetup scale="76" fitToHeight="2" orientation="portrait" r:id="rId1"/>
  <headerFooter>
    <oddFooter>&amp;R&amp;8Revised  November 2024</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47C9-19A6-41CF-9F70-4E5BFBEF6CFF}">
  <sheetPr codeName="Sheet131">
    <tabColor rgb="FF00918F"/>
    <pageSetUpPr fitToPage="1"/>
  </sheetPr>
  <dimension ref="A1:S64"/>
  <sheetViews>
    <sheetView showGridLines="0" workbookViewId="0">
      <selection activeCell="Q19" sqref="Q19"/>
    </sheetView>
  </sheetViews>
  <sheetFormatPr defaultColWidth="9.1796875" defaultRowHeight="14" x14ac:dyDescent="0.3"/>
  <cols>
    <col min="1" max="1" width="9.1796875" style="1112"/>
    <col min="2" max="2" width="13.453125" style="1112" customWidth="1"/>
    <col min="3" max="3" width="4.7265625" style="1112" customWidth="1"/>
    <col min="4" max="17" width="9.1796875" style="1112"/>
    <col min="18" max="18" width="37.453125" style="1112" hidden="1" customWidth="1"/>
    <col min="19" max="16384" width="9.1796875" style="1112"/>
  </cols>
  <sheetData>
    <row r="1" spans="1:18" ht="27" customHeight="1" x14ac:dyDescent="0.3">
      <c r="A1" s="1114"/>
      <c r="B1" s="1794" t="s">
        <v>980</v>
      </c>
      <c r="C1" s="1794"/>
      <c r="D1" s="1794"/>
      <c r="E1" s="1794"/>
      <c r="F1" s="1794"/>
      <c r="G1" s="1794"/>
      <c r="H1" s="1794"/>
      <c r="I1" s="1794"/>
      <c r="J1" s="1794"/>
      <c r="K1" s="1794"/>
      <c r="L1" s="1794"/>
      <c r="M1" s="1794"/>
      <c r="N1" s="1794"/>
    </row>
    <row r="2" spans="1:18" ht="27" customHeight="1" thickBot="1" x14ac:dyDescent="0.35">
      <c r="A2" s="1114"/>
      <c r="B2" s="1833" t="s">
        <v>986</v>
      </c>
      <c r="C2" s="1833"/>
      <c r="D2" s="1833"/>
      <c r="E2" s="1833"/>
      <c r="F2" s="1833"/>
      <c r="G2" s="1833"/>
      <c r="H2" s="1833"/>
      <c r="I2" s="1833"/>
      <c r="J2" s="1833"/>
      <c r="K2" s="1833"/>
      <c r="L2" s="1833"/>
      <c r="M2" s="1833"/>
      <c r="N2" s="1833"/>
    </row>
    <row r="3" spans="1:18" ht="27" customHeight="1" thickBot="1" x14ac:dyDescent="0.35">
      <c r="A3" s="1114"/>
      <c r="B3" s="1830" t="s">
        <v>998</v>
      </c>
      <c r="C3" s="1831"/>
      <c r="D3" s="1831"/>
      <c r="E3" s="1831"/>
      <c r="F3" s="1831"/>
      <c r="G3" s="1831"/>
      <c r="H3" s="1831"/>
      <c r="I3" s="1831"/>
      <c r="J3" s="1831"/>
      <c r="K3" s="1831"/>
      <c r="L3" s="1831"/>
      <c r="M3" s="1831"/>
      <c r="N3" s="1832"/>
      <c r="R3" s="1112" t="s">
        <v>985</v>
      </c>
    </row>
    <row r="4" spans="1:18" ht="17.25" customHeight="1" x14ac:dyDescent="0.3">
      <c r="A4" s="1114"/>
      <c r="B4" s="1794">
        <f>'2 - Page 1'!D20</f>
        <v>0</v>
      </c>
      <c r="C4" s="1794"/>
      <c r="D4" s="1794"/>
      <c r="E4" s="1794"/>
      <c r="F4" s="1794"/>
      <c r="G4" s="1794"/>
      <c r="H4" s="1794"/>
      <c r="I4" s="1794"/>
      <c r="J4" s="1794"/>
      <c r="K4" s="1794"/>
      <c r="L4" s="1794"/>
      <c r="M4" s="1794"/>
      <c r="N4" s="1794"/>
      <c r="R4" s="1112" t="s">
        <v>998</v>
      </c>
    </row>
    <row r="5" spans="1:18" x14ac:dyDescent="0.3">
      <c r="A5" s="1112" t="s">
        <v>56</v>
      </c>
      <c r="R5" s="1112" t="s">
        <v>999</v>
      </c>
    </row>
    <row r="6" spans="1:18" x14ac:dyDescent="0.3">
      <c r="R6" s="1112" t="s">
        <v>1000</v>
      </c>
    </row>
    <row r="17" spans="2:14" ht="23.5" customHeight="1" x14ac:dyDescent="0.3"/>
    <row r="18" spans="2:14" ht="17.149999999999999" customHeight="1" x14ac:dyDescent="0.3"/>
    <row r="20" spans="2:14" ht="15" customHeight="1" thickBot="1" x14ac:dyDescent="0.35">
      <c r="B20" s="1250"/>
      <c r="D20" s="1787" t="s">
        <v>988</v>
      </c>
      <c r="E20" s="1787"/>
      <c r="F20" s="1787"/>
      <c r="G20" s="1787"/>
      <c r="H20" s="1787"/>
      <c r="I20" s="1787"/>
      <c r="J20" s="1787"/>
      <c r="K20" s="1787"/>
      <c r="L20" s="1787"/>
      <c r="M20" s="1787"/>
      <c r="N20" s="1787"/>
    </row>
    <row r="21" spans="2:14" x14ac:dyDescent="0.3">
      <c r="D21" s="1787"/>
      <c r="E21" s="1787"/>
      <c r="F21" s="1787"/>
      <c r="G21" s="1787"/>
      <c r="H21" s="1787"/>
      <c r="I21" s="1787"/>
      <c r="J21" s="1787"/>
      <c r="K21" s="1787"/>
      <c r="L21" s="1787"/>
      <c r="M21" s="1787"/>
      <c r="N21" s="1787"/>
    </row>
    <row r="22" spans="2:14" x14ac:dyDescent="0.3">
      <c r="D22" s="1787"/>
      <c r="E22" s="1787"/>
      <c r="F22" s="1787"/>
      <c r="G22" s="1787"/>
      <c r="H22" s="1787"/>
      <c r="I22" s="1787"/>
      <c r="J22" s="1787"/>
      <c r="K22" s="1787"/>
      <c r="L22" s="1787"/>
      <c r="M22" s="1787"/>
      <c r="N22" s="1787"/>
    </row>
    <row r="24" spans="2:14" x14ac:dyDescent="0.3">
      <c r="B24" s="1112" t="s">
        <v>867</v>
      </c>
    </row>
    <row r="27" spans="2:14" ht="14.5" thickBot="1" x14ac:dyDescent="0.35">
      <c r="B27" s="1250"/>
      <c r="D27" s="1787" t="s">
        <v>987</v>
      </c>
      <c r="E27" s="1787"/>
      <c r="F27" s="1787"/>
      <c r="G27" s="1787"/>
      <c r="H27" s="1787"/>
      <c r="I27" s="1787"/>
      <c r="J27" s="1787"/>
      <c r="K27" s="1787"/>
      <c r="L27" s="1787"/>
      <c r="M27" s="1787"/>
      <c r="N27" s="1787"/>
    </row>
    <row r="28" spans="2:14" x14ac:dyDescent="0.3">
      <c r="D28" s="1787"/>
      <c r="E28" s="1787"/>
      <c r="F28" s="1787"/>
      <c r="G28" s="1787"/>
      <c r="H28" s="1787"/>
      <c r="I28" s="1787"/>
      <c r="J28" s="1787"/>
      <c r="K28" s="1787"/>
      <c r="L28" s="1787"/>
      <c r="M28" s="1787"/>
      <c r="N28" s="1787"/>
    </row>
    <row r="29" spans="2:14" x14ac:dyDescent="0.3">
      <c r="D29" s="1787"/>
      <c r="E29" s="1787"/>
      <c r="F29" s="1787"/>
      <c r="G29" s="1787"/>
      <c r="H29" s="1787"/>
      <c r="I29" s="1787"/>
      <c r="J29" s="1787"/>
      <c r="K29" s="1787"/>
      <c r="L29" s="1787"/>
      <c r="M29" s="1787"/>
      <c r="N29" s="1787"/>
    </row>
    <row r="31" spans="2:14" x14ac:dyDescent="0.3">
      <c r="B31" s="1251"/>
    </row>
    <row r="35" spans="2:7" ht="14.5" thickBot="1" x14ac:dyDescent="0.35">
      <c r="B35" s="1815"/>
      <c r="C35" s="1815"/>
      <c r="D35" s="1815"/>
      <c r="E35" s="1815"/>
      <c r="F35" s="1815"/>
      <c r="G35" s="1815"/>
    </row>
    <row r="36" spans="2:7" x14ac:dyDescent="0.3">
      <c r="B36" s="1112" t="s">
        <v>944</v>
      </c>
    </row>
    <row r="38" spans="2:7" ht="14.5" thickBot="1" x14ac:dyDescent="0.35">
      <c r="B38" s="1815"/>
      <c r="C38" s="1815"/>
      <c r="D38" s="1815"/>
      <c r="E38" s="1815"/>
      <c r="F38" s="1815"/>
      <c r="G38" s="1815"/>
    </row>
    <row r="39" spans="2:7" x14ac:dyDescent="0.3">
      <c r="B39" s="1814" t="s">
        <v>868</v>
      </c>
      <c r="C39" s="1814"/>
      <c r="D39" s="1814"/>
      <c r="E39" s="1814"/>
      <c r="F39" s="1814"/>
      <c r="G39" s="1814"/>
    </row>
    <row r="41" spans="2:7" ht="14.5" thickBot="1" x14ac:dyDescent="0.35">
      <c r="B41" s="1815"/>
      <c r="C41" s="1815"/>
      <c r="D41" s="1815"/>
      <c r="E41" s="1815"/>
      <c r="F41" s="1815"/>
      <c r="G41" s="1815"/>
    </row>
    <row r="42" spans="2:7" x14ac:dyDescent="0.3">
      <c r="B42" s="1814" t="s">
        <v>674</v>
      </c>
      <c r="C42" s="1814"/>
      <c r="D42" s="1814"/>
      <c r="E42" s="1814"/>
      <c r="F42" s="1814"/>
      <c r="G42" s="1814"/>
    </row>
    <row r="43" spans="2:7" x14ac:dyDescent="0.3">
      <c r="B43" s="1142"/>
    </row>
    <row r="44" spans="2:7" ht="14.5" thickBot="1" x14ac:dyDescent="0.35">
      <c r="B44" s="1815"/>
      <c r="C44" s="1815"/>
      <c r="D44" s="1815"/>
      <c r="E44" s="1815"/>
      <c r="F44" s="1815"/>
      <c r="G44" s="1815"/>
    </row>
    <row r="45" spans="2:7" x14ac:dyDescent="0.3">
      <c r="B45" s="1814" t="s">
        <v>869</v>
      </c>
      <c r="C45" s="1814"/>
      <c r="D45" s="1814"/>
      <c r="E45" s="1814"/>
      <c r="F45" s="1814"/>
      <c r="G45" s="1814"/>
    </row>
    <row r="47" spans="2:7" ht="14.5" thickBot="1" x14ac:dyDescent="0.35">
      <c r="B47" s="1815"/>
      <c r="C47" s="1815"/>
      <c r="D47" s="1815"/>
      <c r="E47" s="1815"/>
      <c r="F47" s="1815"/>
      <c r="G47" s="1815"/>
    </row>
    <row r="48" spans="2:7" x14ac:dyDescent="0.3">
      <c r="B48" s="1814" t="s">
        <v>870</v>
      </c>
      <c r="C48" s="1814"/>
      <c r="D48" s="1814"/>
      <c r="E48" s="1814"/>
      <c r="F48" s="1814"/>
      <c r="G48" s="1814"/>
    </row>
    <row r="51" spans="2:19" x14ac:dyDescent="0.3">
      <c r="B51" s="1112" t="s">
        <v>875</v>
      </c>
    </row>
    <row r="53" spans="2:19" x14ac:dyDescent="0.3">
      <c r="B53" s="1112" t="s">
        <v>854</v>
      </c>
      <c r="C53" s="1817"/>
      <c r="D53" s="1817"/>
      <c r="E53" s="1817"/>
      <c r="F53" s="1817"/>
      <c r="G53" s="1112" t="s">
        <v>855</v>
      </c>
    </row>
    <row r="54" spans="2:19" x14ac:dyDescent="0.3">
      <c r="C54" s="1117"/>
      <c r="D54" s="1117"/>
      <c r="E54" s="1117"/>
      <c r="F54" s="1117"/>
      <c r="G54" s="1112" t="s">
        <v>855</v>
      </c>
    </row>
    <row r="55" spans="2:19" x14ac:dyDescent="0.3">
      <c r="B55" s="1112" t="s">
        <v>856</v>
      </c>
      <c r="C55" s="1818"/>
      <c r="D55" s="1818"/>
      <c r="E55" s="1818"/>
      <c r="F55" s="1818"/>
      <c r="G55" s="1112" t="s">
        <v>855</v>
      </c>
    </row>
    <row r="58" spans="2:19" ht="14.15" customHeight="1" x14ac:dyDescent="0.3">
      <c r="B58" s="1829" t="s">
        <v>1001</v>
      </c>
      <c r="C58" s="1829"/>
      <c r="D58" s="1829"/>
      <c r="E58" s="1829"/>
      <c r="F58" s="1829"/>
      <c r="G58" s="1829"/>
      <c r="H58" s="1829"/>
      <c r="I58" s="1829"/>
      <c r="J58" s="1829"/>
      <c r="K58" s="1829"/>
      <c r="L58" s="1829"/>
      <c r="M58" s="1829"/>
      <c r="N58" s="1829"/>
    </row>
    <row r="59" spans="2:19" x14ac:dyDescent="0.3">
      <c r="B59" s="1829"/>
      <c r="C59" s="1829"/>
      <c r="D59" s="1829"/>
      <c r="E59" s="1829"/>
      <c r="F59" s="1829"/>
      <c r="G59" s="1829"/>
      <c r="H59" s="1829"/>
      <c r="I59" s="1829"/>
      <c r="J59" s="1829"/>
      <c r="K59" s="1829"/>
      <c r="L59" s="1829"/>
      <c r="M59" s="1829"/>
      <c r="N59" s="1829"/>
    </row>
    <row r="60" spans="2:19" ht="38.15" customHeight="1" x14ac:dyDescent="0.3">
      <c r="B60" s="1829"/>
      <c r="C60" s="1829"/>
      <c r="D60" s="1829"/>
      <c r="E60" s="1829"/>
      <c r="F60" s="1829"/>
      <c r="G60" s="1829"/>
      <c r="H60" s="1829"/>
      <c r="I60" s="1829"/>
      <c r="J60" s="1829"/>
      <c r="K60" s="1829"/>
      <c r="L60" s="1829"/>
      <c r="M60" s="1829"/>
      <c r="N60" s="1829"/>
    </row>
    <row r="63" spans="2:19" ht="27" customHeight="1" x14ac:dyDescent="0.3">
      <c r="I63" s="1118" t="s">
        <v>860</v>
      </c>
      <c r="J63" s="1820"/>
      <c r="K63" s="1820"/>
      <c r="L63" s="1820"/>
      <c r="M63" s="1820"/>
      <c r="N63" s="1820"/>
      <c r="O63" s="1119"/>
      <c r="P63" s="1119"/>
    </row>
    <row r="64" spans="2:19" ht="27" customHeight="1" x14ac:dyDescent="0.3">
      <c r="B64" s="1819" t="s">
        <v>872</v>
      </c>
      <c r="C64" s="1819"/>
      <c r="D64" s="1819"/>
      <c r="E64" s="1819"/>
      <c r="F64" s="1819"/>
      <c r="G64" s="1819"/>
      <c r="H64" s="1819"/>
      <c r="L64" s="1118"/>
      <c r="M64" s="1120"/>
      <c r="N64" s="1120"/>
      <c r="O64" s="1121"/>
      <c r="P64" s="1121"/>
      <c r="Q64" s="1121"/>
      <c r="R64" s="1121"/>
      <c r="S64" s="1121"/>
    </row>
  </sheetData>
  <mergeCells count="20">
    <mergeCell ref="B41:G41"/>
    <mergeCell ref="B42:G42"/>
    <mergeCell ref="B44:G44"/>
    <mergeCell ref="B35:G35"/>
    <mergeCell ref="B39:G39"/>
    <mergeCell ref="B1:N1"/>
    <mergeCell ref="B3:N3"/>
    <mergeCell ref="D20:N22"/>
    <mergeCell ref="D27:N29"/>
    <mergeCell ref="B38:G38"/>
    <mergeCell ref="B4:N4"/>
    <mergeCell ref="B2:N2"/>
    <mergeCell ref="B45:G45"/>
    <mergeCell ref="B47:G47"/>
    <mergeCell ref="B48:G48"/>
    <mergeCell ref="J63:N63"/>
    <mergeCell ref="B64:H64"/>
    <mergeCell ref="C53:F53"/>
    <mergeCell ref="C55:F55"/>
    <mergeCell ref="B58:N60"/>
  </mergeCells>
  <dataValidations count="1">
    <dataValidation type="list" allowBlank="1" showInputMessage="1" showErrorMessage="1" sqref="B3:N3" xr:uid="{B3E3EDC7-9486-4AD7-8A06-AD52FB6257A9}">
      <formula1>$R$3:$R$6</formula1>
    </dataValidation>
  </dataValidations>
  <pageMargins left="0.7" right="0.7" top="0.75" bottom="0.75" header="0.3" footer="0.3"/>
  <pageSetup scale="69" orientation="portrait" r:id="rId1"/>
  <headerFooter>
    <oddFooter>&amp;R&amp;8Revised October 20, 2021</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2BCD-ABC4-416C-B2BB-BC9DFC6DFBCF}">
  <sheetPr codeName="Sheet16">
    <tabColor rgb="FF00918F"/>
    <pageSetUpPr fitToPage="1"/>
  </sheetPr>
  <dimension ref="A1:S57"/>
  <sheetViews>
    <sheetView showGridLines="0" showRowColHeaders="0" zoomScale="90" zoomScaleNormal="90" workbookViewId="0">
      <selection activeCell="B3" sqref="B3:N3"/>
    </sheetView>
  </sheetViews>
  <sheetFormatPr defaultColWidth="9.1796875" defaultRowHeight="14" x14ac:dyDescent="0.3"/>
  <cols>
    <col min="1" max="1" width="9.1796875" style="1112"/>
    <col min="2" max="2" width="13.453125" style="1112" customWidth="1"/>
    <col min="3" max="3" width="4.7265625" style="1112" customWidth="1"/>
    <col min="4" max="17" width="9.1796875" style="1112"/>
    <col min="18" max="18" width="37.453125" style="1112" hidden="1" customWidth="1"/>
    <col min="19" max="16384" width="9.1796875" style="1112"/>
  </cols>
  <sheetData>
    <row r="1" spans="1:18" ht="27" customHeight="1" x14ac:dyDescent="0.3">
      <c r="A1" s="1114"/>
      <c r="B1" s="1834" t="s">
        <v>1367</v>
      </c>
      <c r="C1" s="1834"/>
      <c r="D1" s="1834"/>
      <c r="E1" s="1834"/>
      <c r="F1" s="1834"/>
      <c r="G1" s="1834"/>
      <c r="H1" s="1834"/>
      <c r="I1" s="1834"/>
      <c r="J1" s="1834"/>
      <c r="K1" s="1834"/>
      <c r="L1" s="1834"/>
      <c r="M1" s="1834"/>
      <c r="N1" s="1834"/>
    </row>
    <row r="2" spans="1:18" ht="27" customHeight="1" thickBot="1" x14ac:dyDescent="0.35">
      <c r="A2" s="1114"/>
      <c r="B2" s="1835" t="s">
        <v>1064</v>
      </c>
      <c r="C2" s="1835"/>
      <c r="D2" s="1835"/>
      <c r="E2" s="1835"/>
      <c r="F2" s="1835"/>
      <c r="G2" s="1835"/>
      <c r="H2" s="1835"/>
      <c r="I2" s="1835"/>
      <c r="J2" s="1835"/>
      <c r="K2" s="1835"/>
      <c r="L2" s="1835"/>
      <c r="M2" s="1835"/>
      <c r="N2" s="1835"/>
    </row>
    <row r="3" spans="1:18" ht="17.25" customHeight="1" thickTop="1" x14ac:dyDescent="0.3">
      <c r="A3" s="1114"/>
      <c r="B3" s="1836">
        <f>'2 - Page 1'!D20</f>
        <v>0</v>
      </c>
      <c r="C3" s="1836"/>
      <c r="D3" s="1836"/>
      <c r="E3" s="1836"/>
      <c r="F3" s="1836"/>
      <c r="G3" s="1836"/>
      <c r="H3" s="1836"/>
      <c r="I3" s="1836"/>
      <c r="J3" s="1836"/>
      <c r="K3" s="1836"/>
      <c r="L3" s="1836"/>
      <c r="M3" s="1836"/>
      <c r="N3" s="1836"/>
      <c r="R3" s="1112" t="s">
        <v>998</v>
      </c>
    </row>
    <row r="4" spans="1:18" x14ac:dyDescent="0.3">
      <c r="A4" s="1112" t="s">
        <v>56</v>
      </c>
      <c r="R4" s="1112" t="s">
        <v>999</v>
      </c>
    </row>
    <row r="5" spans="1:18" ht="179.15" customHeight="1" x14ac:dyDescent="0.3">
      <c r="R5" s="1112" t="s">
        <v>1000</v>
      </c>
    </row>
    <row r="6" spans="1:18" ht="15" customHeight="1" x14ac:dyDescent="0.3">
      <c r="B6" s="1880" t="s">
        <v>1096</v>
      </c>
      <c r="C6" s="1880"/>
      <c r="D6" s="1880"/>
      <c r="E6" s="1880"/>
      <c r="F6" s="1880"/>
      <c r="G6" s="1880"/>
      <c r="H6" s="1880"/>
      <c r="I6" s="1880"/>
      <c r="J6" s="1880"/>
      <c r="K6" s="1880"/>
      <c r="L6" s="1880"/>
      <c r="M6" s="1880"/>
      <c r="N6" s="1880"/>
    </row>
    <row r="7" spans="1:18" ht="15" customHeight="1" x14ac:dyDescent="0.3">
      <c r="B7" s="1880"/>
      <c r="C7" s="1880"/>
      <c r="D7" s="1880"/>
      <c r="E7" s="1880"/>
      <c r="F7" s="1880"/>
      <c r="G7" s="1880"/>
      <c r="H7" s="1880"/>
      <c r="I7" s="1880"/>
      <c r="J7" s="1880"/>
      <c r="K7" s="1880"/>
      <c r="L7" s="1880"/>
      <c r="M7" s="1880"/>
      <c r="N7" s="1880"/>
    </row>
    <row r="8" spans="1:18" ht="15" customHeight="1" thickBot="1" x14ac:dyDescent="0.35"/>
    <row r="9" spans="1:18" ht="15" customHeight="1" thickBot="1" x14ac:dyDescent="0.35">
      <c r="B9" s="1852" t="s">
        <v>1059</v>
      </c>
      <c r="C9" s="1853"/>
      <c r="D9" s="1854"/>
      <c r="E9" s="1855" t="s">
        <v>1060</v>
      </c>
      <c r="F9" s="1856"/>
      <c r="G9" s="1857"/>
      <c r="I9" s="1855" t="s">
        <v>1059</v>
      </c>
      <c r="J9" s="1856"/>
      <c r="K9" s="1857"/>
      <c r="L9" s="1855" t="s">
        <v>1060</v>
      </c>
      <c r="M9" s="1856"/>
      <c r="N9" s="1857"/>
    </row>
    <row r="10" spans="1:18" ht="15" customHeight="1" x14ac:dyDescent="0.3">
      <c r="A10" s="1113"/>
      <c r="B10" s="1858"/>
      <c r="C10" s="1859"/>
      <c r="D10" s="1860"/>
      <c r="E10" s="1843"/>
      <c r="F10" s="1844"/>
      <c r="G10" s="1845"/>
      <c r="H10" s="1277"/>
      <c r="I10" s="1858"/>
      <c r="J10" s="1859"/>
      <c r="K10" s="1860"/>
      <c r="L10" s="1843"/>
      <c r="M10" s="1844"/>
      <c r="N10" s="1845"/>
    </row>
    <row r="11" spans="1:18" ht="15" customHeight="1" x14ac:dyDescent="0.3">
      <c r="A11" s="1113"/>
      <c r="B11" s="1861"/>
      <c r="C11" s="1862"/>
      <c r="D11" s="1863"/>
      <c r="E11" s="1840"/>
      <c r="F11" s="1841"/>
      <c r="G11" s="1842"/>
      <c r="H11" s="1277"/>
      <c r="I11" s="1861"/>
      <c r="J11" s="1862"/>
      <c r="K11" s="1863"/>
      <c r="L11" s="1846"/>
      <c r="M11" s="1847"/>
      <c r="N11" s="1848"/>
    </row>
    <row r="12" spans="1:18" ht="15" customHeight="1" x14ac:dyDescent="0.3">
      <c r="A12" s="1113"/>
      <c r="B12" s="1864"/>
      <c r="C12" s="1865"/>
      <c r="D12" s="1866"/>
      <c r="E12" s="1846"/>
      <c r="F12" s="1847"/>
      <c r="G12" s="1848"/>
      <c r="H12" s="1277"/>
      <c r="I12" s="1864"/>
      <c r="J12" s="1865"/>
      <c r="K12" s="1866"/>
      <c r="L12" s="1849"/>
      <c r="M12" s="1850"/>
      <c r="N12" s="1851"/>
    </row>
    <row r="13" spans="1:18" ht="15" customHeight="1" x14ac:dyDescent="0.3">
      <c r="B13" s="1837"/>
      <c r="C13" s="1838"/>
      <c r="D13" s="1839"/>
      <c r="E13" s="1849"/>
      <c r="F13" s="1850"/>
      <c r="G13" s="1851"/>
      <c r="H13" s="1113"/>
      <c r="I13" s="1837"/>
      <c r="J13" s="1838"/>
      <c r="K13" s="1839"/>
      <c r="L13" s="1840"/>
      <c r="M13" s="1841"/>
      <c r="N13" s="1842"/>
    </row>
    <row r="14" spans="1:18" ht="15" customHeight="1" x14ac:dyDescent="0.3">
      <c r="A14" s="1113"/>
      <c r="B14" s="1840"/>
      <c r="C14" s="1841"/>
      <c r="D14" s="1842"/>
      <c r="E14" s="1840"/>
      <c r="F14" s="1841"/>
      <c r="G14" s="1842"/>
      <c r="H14" s="1277"/>
      <c r="I14" s="1849"/>
      <c r="J14" s="1850"/>
      <c r="K14" s="1851"/>
      <c r="L14" s="1846"/>
      <c r="M14" s="1847"/>
      <c r="N14" s="1848"/>
    </row>
    <row r="15" spans="1:18" ht="15" customHeight="1" x14ac:dyDescent="0.3">
      <c r="A15" s="1113"/>
      <c r="B15" s="1840"/>
      <c r="C15" s="1841"/>
      <c r="D15" s="1842"/>
      <c r="E15" s="1840"/>
      <c r="F15" s="1841"/>
      <c r="G15" s="1842"/>
      <c r="H15" s="1277"/>
      <c r="I15" s="1840"/>
      <c r="J15" s="1841"/>
      <c r="K15" s="1842"/>
      <c r="L15" s="1849"/>
      <c r="M15" s="1850"/>
      <c r="N15" s="1851"/>
    </row>
    <row r="16" spans="1:18" ht="15" customHeight="1" x14ac:dyDescent="0.3">
      <c r="A16" s="1113"/>
      <c r="B16" s="1840"/>
      <c r="C16" s="1841"/>
      <c r="D16" s="1842"/>
      <c r="E16" s="1840"/>
      <c r="F16" s="1841"/>
      <c r="G16" s="1842"/>
      <c r="H16" s="1277"/>
      <c r="I16" s="1846"/>
      <c r="J16" s="1847"/>
      <c r="K16" s="1848"/>
      <c r="L16" s="1840"/>
      <c r="M16" s="1841"/>
      <c r="N16" s="1842"/>
    </row>
    <row r="17" spans="1:14" ht="15" customHeight="1" x14ac:dyDescent="0.3">
      <c r="A17" s="1113"/>
      <c r="B17" s="1840"/>
      <c r="C17" s="1841"/>
      <c r="D17" s="1842"/>
      <c r="E17" s="1840"/>
      <c r="F17" s="1841"/>
      <c r="G17" s="1842"/>
      <c r="H17" s="1277"/>
      <c r="I17" s="1849"/>
      <c r="J17" s="1850"/>
      <c r="K17" s="1851"/>
      <c r="L17" s="1840"/>
      <c r="M17" s="1841"/>
      <c r="N17" s="1842"/>
    </row>
    <row r="18" spans="1:14" s="1115" customFormat="1" ht="15" customHeight="1" x14ac:dyDescent="0.3">
      <c r="A18" s="1278"/>
      <c r="B18" s="1867"/>
      <c r="C18" s="1868"/>
      <c r="D18" s="1869"/>
      <c r="E18" s="1867"/>
      <c r="F18" s="1868"/>
      <c r="G18" s="1869"/>
      <c r="H18" s="1279"/>
      <c r="I18" s="1867"/>
      <c r="J18" s="1868"/>
      <c r="K18" s="1869"/>
      <c r="L18" s="1867"/>
      <c r="M18" s="1868"/>
      <c r="N18" s="1869"/>
    </row>
    <row r="19" spans="1:14" ht="15" customHeight="1" x14ac:dyDescent="0.3">
      <c r="A19" s="1113"/>
      <c r="B19" s="1867"/>
      <c r="C19" s="1868"/>
      <c r="D19" s="1869"/>
      <c r="E19" s="1840"/>
      <c r="F19" s="1841"/>
      <c r="G19" s="1842"/>
      <c r="H19" s="1277"/>
      <c r="I19" s="1874"/>
      <c r="J19" s="1875"/>
      <c r="K19" s="1876"/>
      <c r="L19" s="1840"/>
      <c r="M19" s="1841"/>
      <c r="N19" s="1842"/>
    </row>
    <row r="20" spans="1:14" ht="15" customHeight="1" x14ac:dyDescent="0.3">
      <c r="A20" s="1113"/>
      <c r="B20" s="1867"/>
      <c r="C20" s="1868"/>
      <c r="D20" s="1869"/>
      <c r="E20" s="1840"/>
      <c r="F20" s="1841"/>
      <c r="G20" s="1842"/>
      <c r="H20" s="1277"/>
      <c r="I20" s="1867"/>
      <c r="J20" s="1868"/>
      <c r="K20" s="1869"/>
      <c r="L20" s="1840"/>
      <c r="M20" s="1841"/>
      <c r="N20" s="1842"/>
    </row>
    <row r="21" spans="1:14" ht="15" customHeight="1" thickBot="1" x14ac:dyDescent="0.35">
      <c r="A21" s="1113"/>
      <c r="B21" s="1877"/>
      <c r="C21" s="1878"/>
      <c r="D21" s="1879"/>
      <c r="E21" s="1870"/>
      <c r="F21" s="1871"/>
      <c r="G21" s="1872"/>
      <c r="H21" s="1277"/>
      <c r="I21" s="1877"/>
      <c r="J21" s="1878"/>
      <c r="K21" s="1879"/>
      <c r="L21" s="1870"/>
      <c r="M21" s="1871"/>
      <c r="N21" s="1872"/>
    </row>
    <row r="22" spans="1:14" ht="15" customHeight="1" x14ac:dyDescent="0.3"/>
    <row r="23" spans="1:14" ht="15" customHeight="1" x14ac:dyDescent="0.3"/>
    <row r="24" spans="1:14" ht="15" customHeight="1" thickBot="1" x14ac:dyDescent="0.35">
      <c r="B24" s="1116"/>
      <c r="D24" s="1787" t="s">
        <v>1061</v>
      </c>
      <c r="E24" s="1787"/>
      <c r="F24" s="1787"/>
      <c r="G24" s="1787"/>
      <c r="H24" s="1787"/>
      <c r="I24" s="1787"/>
      <c r="J24" s="1787"/>
      <c r="K24" s="1787"/>
      <c r="L24" s="1787"/>
      <c r="M24" s="1787"/>
      <c r="N24" s="1787"/>
    </row>
    <row r="25" spans="1:14" x14ac:dyDescent="0.3">
      <c r="D25" s="1787"/>
      <c r="E25" s="1787"/>
      <c r="F25" s="1787"/>
      <c r="G25" s="1787"/>
      <c r="H25" s="1787"/>
      <c r="I25" s="1787"/>
      <c r="J25" s="1787"/>
      <c r="K25" s="1787"/>
      <c r="L25" s="1787"/>
      <c r="M25" s="1787"/>
      <c r="N25" s="1787"/>
    </row>
    <row r="26" spans="1:14" x14ac:dyDescent="0.3">
      <c r="D26" s="1787"/>
      <c r="E26" s="1787"/>
      <c r="F26" s="1787"/>
      <c r="G26" s="1787"/>
      <c r="H26" s="1787"/>
      <c r="I26" s="1787"/>
      <c r="J26" s="1787"/>
      <c r="K26" s="1787"/>
      <c r="L26" s="1787"/>
      <c r="M26" s="1787"/>
      <c r="N26" s="1787"/>
    </row>
    <row r="28" spans="1:14" x14ac:dyDescent="0.3">
      <c r="B28" s="1112" t="s">
        <v>867</v>
      </c>
    </row>
    <row r="30" spans="1:14" ht="14.5" thickBot="1" x14ac:dyDescent="0.35">
      <c r="B30" s="1116"/>
      <c r="D30" s="1787" t="s">
        <v>1062</v>
      </c>
      <c r="E30" s="1787"/>
      <c r="F30" s="1787"/>
      <c r="G30" s="1787"/>
      <c r="H30" s="1787"/>
      <c r="I30" s="1787"/>
      <c r="J30" s="1787"/>
      <c r="K30" s="1787"/>
      <c r="L30" s="1787"/>
      <c r="M30" s="1787"/>
      <c r="N30" s="1787"/>
    </row>
    <row r="31" spans="1:14" x14ac:dyDescent="0.3">
      <c r="D31" s="1787"/>
      <c r="E31" s="1787"/>
      <c r="F31" s="1787"/>
      <c r="G31" s="1787"/>
      <c r="H31" s="1787"/>
      <c r="I31" s="1787"/>
      <c r="J31" s="1787"/>
      <c r="K31" s="1787"/>
      <c r="L31" s="1787"/>
      <c r="M31" s="1787"/>
      <c r="N31" s="1787"/>
    </row>
    <row r="32" spans="1:14" x14ac:dyDescent="0.3">
      <c r="D32" s="1787"/>
      <c r="E32" s="1787"/>
      <c r="F32" s="1787"/>
      <c r="G32" s="1787"/>
      <c r="H32" s="1787"/>
      <c r="I32" s="1787"/>
      <c r="J32" s="1787"/>
      <c r="K32" s="1787"/>
      <c r="L32" s="1787"/>
      <c r="M32" s="1787"/>
      <c r="N32" s="1787"/>
    </row>
    <row r="34" spans="2:14" ht="17.5" x14ac:dyDescent="0.35">
      <c r="B34" s="1873" t="s">
        <v>1338</v>
      </c>
      <c r="C34" s="1873"/>
      <c r="D34" s="1873"/>
      <c r="E34" s="1873"/>
      <c r="F34" s="1873"/>
      <c r="G34" s="1873"/>
      <c r="H34" s="1873"/>
      <c r="I34" s="1873"/>
      <c r="J34" s="1873"/>
      <c r="K34" s="1873"/>
      <c r="L34" s="1873"/>
      <c r="M34" s="1873"/>
      <c r="N34" s="1873"/>
    </row>
    <row r="36" spans="2:14" ht="14.5" thickBot="1" x14ac:dyDescent="0.35">
      <c r="B36" s="1815"/>
      <c r="C36" s="1815"/>
      <c r="D36" s="1815"/>
      <c r="E36" s="1815"/>
      <c r="F36" s="1815"/>
      <c r="G36" s="1815"/>
    </row>
    <row r="37" spans="2:14" x14ac:dyDescent="0.3">
      <c r="B37" s="1112" t="s">
        <v>944</v>
      </c>
    </row>
    <row r="38" spans="2:14" ht="14.5" thickBot="1" x14ac:dyDescent="0.35">
      <c r="B38" s="1815"/>
      <c r="C38" s="1815"/>
      <c r="D38" s="1815"/>
      <c r="E38" s="1815"/>
      <c r="F38" s="1815"/>
      <c r="G38" s="1815"/>
    </row>
    <row r="39" spans="2:14" x14ac:dyDescent="0.3">
      <c r="B39" s="1814" t="s">
        <v>1063</v>
      </c>
      <c r="C39" s="1814"/>
      <c r="D39" s="1814"/>
      <c r="E39" s="1814"/>
      <c r="F39" s="1814"/>
      <c r="G39" s="1814"/>
    </row>
    <row r="40" spans="2:14" ht="14.5" thickBot="1" x14ac:dyDescent="0.35">
      <c r="B40" s="1815"/>
      <c r="C40" s="1815"/>
      <c r="D40" s="1815"/>
      <c r="E40" s="1815"/>
      <c r="F40" s="1815"/>
      <c r="G40" s="1815"/>
    </row>
    <row r="41" spans="2:14" x14ac:dyDescent="0.3">
      <c r="B41" s="1814" t="s">
        <v>674</v>
      </c>
      <c r="C41" s="1814"/>
      <c r="D41" s="1814"/>
      <c r="E41" s="1814"/>
      <c r="F41" s="1814"/>
      <c r="G41" s="1814"/>
    </row>
    <row r="44" spans="2:14" x14ac:dyDescent="0.3">
      <c r="B44" s="1112" t="s">
        <v>875</v>
      </c>
    </row>
    <row r="46" spans="2:14" x14ac:dyDescent="0.3">
      <c r="B46" s="1112" t="s">
        <v>854</v>
      </c>
      <c r="C46" s="1817"/>
      <c r="D46" s="1817"/>
      <c r="E46" s="1817"/>
      <c r="F46" s="1817"/>
      <c r="G46" s="1112" t="s">
        <v>855</v>
      </c>
    </row>
    <row r="47" spans="2:14" x14ac:dyDescent="0.3">
      <c r="C47" s="1117"/>
      <c r="D47" s="1117"/>
      <c r="E47" s="1276"/>
      <c r="F47" s="1117"/>
      <c r="G47" s="1112" t="s">
        <v>855</v>
      </c>
    </row>
    <row r="48" spans="2:14" x14ac:dyDescent="0.3">
      <c r="B48" s="1112" t="s">
        <v>856</v>
      </c>
      <c r="C48" s="1818"/>
      <c r="D48" s="1818"/>
      <c r="E48" s="1818"/>
      <c r="F48" s="1818"/>
      <c r="G48" s="1112" t="s">
        <v>855</v>
      </c>
    </row>
    <row r="51" spans="2:19" ht="14.15" customHeight="1" x14ac:dyDescent="0.3">
      <c r="B51" s="1829" t="s">
        <v>1001</v>
      </c>
      <c r="C51" s="1829"/>
      <c r="D51" s="1829"/>
      <c r="E51" s="1829"/>
      <c r="F51" s="1829"/>
      <c r="G51" s="1829"/>
      <c r="H51" s="1829"/>
      <c r="I51" s="1829"/>
      <c r="J51" s="1829"/>
      <c r="K51" s="1829"/>
      <c r="L51" s="1829"/>
      <c r="M51" s="1829"/>
      <c r="N51" s="1829"/>
    </row>
    <row r="52" spans="2:19" x14ac:dyDescent="0.3">
      <c r="B52" s="1829"/>
      <c r="C52" s="1829"/>
      <c r="D52" s="1829"/>
      <c r="E52" s="1829"/>
      <c r="F52" s="1829"/>
      <c r="G52" s="1829"/>
      <c r="H52" s="1829"/>
      <c r="I52" s="1829"/>
      <c r="J52" s="1829"/>
      <c r="K52" s="1829"/>
      <c r="L52" s="1829"/>
      <c r="M52" s="1829"/>
      <c r="N52" s="1829"/>
    </row>
    <row r="53" spans="2:19" ht="38.15" customHeight="1" x14ac:dyDescent="0.3">
      <c r="B53" s="1829"/>
      <c r="C53" s="1829"/>
      <c r="D53" s="1829"/>
      <c r="E53" s="1829"/>
      <c r="F53" s="1829"/>
      <c r="G53" s="1829"/>
      <c r="H53" s="1829"/>
      <c r="I53" s="1829"/>
      <c r="J53" s="1829"/>
      <c r="K53" s="1829"/>
      <c r="L53" s="1829"/>
      <c r="M53" s="1829"/>
      <c r="N53" s="1829"/>
    </row>
    <row r="56" spans="2:19" ht="27" customHeight="1" x14ac:dyDescent="0.3">
      <c r="I56" s="1118" t="s">
        <v>860</v>
      </c>
      <c r="J56" s="1820"/>
      <c r="K56" s="1820"/>
      <c r="L56" s="1820"/>
      <c r="M56" s="1820"/>
      <c r="N56" s="1820"/>
      <c r="O56" s="1119"/>
      <c r="P56" s="1119"/>
    </row>
    <row r="57" spans="2:19" ht="27" customHeight="1" x14ac:dyDescent="0.3">
      <c r="B57" s="1819" t="s">
        <v>872</v>
      </c>
      <c r="C57" s="1819"/>
      <c r="D57" s="1819"/>
      <c r="E57" s="1819"/>
      <c r="F57" s="1819"/>
      <c r="G57" s="1819"/>
      <c r="H57" s="1819"/>
      <c r="L57" s="1118"/>
      <c r="M57" s="1120"/>
      <c r="N57" s="1120"/>
      <c r="O57" s="1121"/>
      <c r="P57" s="1121"/>
      <c r="Q57" s="1121"/>
      <c r="R57" s="1121"/>
      <c r="S57" s="1121"/>
    </row>
  </sheetData>
  <mergeCells count="69">
    <mergeCell ref="B6:N7"/>
    <mergeCell ref="L17:N17"/>
    <mergeCell ref="L18:N18"/>
    <mergeCell ref="L19:N19"/>
    <mergeCell ref="L20:N20"/>
    <mergeCell ref="L10:N10"/>
    <mergeCell ref="L11:N11"/>
    <mergeCell ref="L12:N12"/>
    <mergeCell ref="L13:N13"/>
    <mergeCell ref="L14:N14"/>
    <mergeCell ref="L15:N15"/>
    <mergeCell ref="L16:N16"/>
    <mergeCell ref="I10:K10"/>
    <mergeCell ref="I11:K11"/>
    <mergeCell ref="I12:K12"/>
    <mergeCell ref="I13:K13"/>
    <mergeCell ref="L21:N21"/>
    <mergeCell ref="B34:N34"/>
    <mergeCell ref="I19:K19"/>
    <mergeCell ref="I20:K20"/>
    <mergeCell ref="I21:K21"/>
    <mergeCell ref="B21:D21"/>
    <mergeCell ref="E19:G19"/>
    <mergeCell ref="E20:G20"/>
    <mergeCell ref="E21:G21"/>
    <mergeCell ref="B20:D20"/>
    <mergeCell ref="I14:K14"/>
    <mergeCell ref="I15:K15"/>
    <mergeCell ref="I16:K16"/>
    <mergeCell ref="I17:K17"/>
    <mergeCell ref="I18:K18"/>
    <mergeCell ref="B16:D16"/>
    <mergeCell ref="B17:D17"/>
    <mergeCell ref="B18:D18"/>
    <mergeCell ref="B19:D19"/>
    <mergeCell ref="E16:G16"/>
    <mergeCell ref="E17:G17"/>
    <mergeCell ref="J56:N56"/>
    <mergeCell ref="B57:H57"/>
    <mergeCell ref="B9:D9"/>
    <mergeCell ref="E9:G9"/>
    <mergeCell ref="I9:K9"/>
    <mergeCell ref="L9:N9"/>
    <mergeCell ref="B10:D10"/>
    <mergeCell ref="B11:D11"/>
    <mergeCell ref="B12:D12"/>
    <mergeCell ref="C46:F46"/>
    <mergeCell ref="C48:F48"/>
    <mergeCell ref="B51:N53"/>
    <mergeCell ref="B36:G36"/>
    <mergeCell ref="B38:G38"/>
    <mergeCell ref="E18:G18"/>
    <mergeCell ref="B40:G40"/>
    <mergeCell ref="B41:G41"/>
    <mergeCell ref="B1:N1"/>
    <mergeCell ref="B2:N2"/>
    <mergeCell ref="B3:N3"/>
    <mergeCell ref="D24:N26"/>
    <mergeCell ref="D30:N32"/>
    <mergeCell ref="B13:D13"/>
    <mergeCell ref="B14:D14"/>
    <mergeCell ref="E10:G10"/>
    <mergeCell ref="E11:G11"/>
    <mergeCell ref="E12:G12"/>
    <mergeCell ref="E13:G13"/>
    <mergeCell ref="E14:G14"/>
    <mergeCell ref="E15:G15"/>
    <mergeCell ref="B39:G39"/>
    <mergeCell ref="B15:D15"/>
  </mergeCells>
  <dataValidations disablePrompts="1" count="1">
    <dataValidation type="list" allowBlank="1" showInputMessage="1" showErrorMessage="1" sqref="B24 B30" xr:uid="{7D327CF7-66F3-486F-A015-6006E3B6D342}">
      <formula1>"YES, NO"</formula1>
    </dataValidation>
  </dataValidations>
  <pageMargins left="0.7" right="0.7" top="0.75" bottom="0.75" header="0.3" footer="0.3"/>
  <pageSetup scale="66" orientation="portrait" r:id="rId1"/>
  <headerFooter>
    <oddFooter>&amp;R&amp;8Revised November 2024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5F8E4-DDFA-4908-983D-5A8AB89277E7}">
  <sheetPr codeName="Sheet17">
    <tabColor rgb="FF00918F"/>
    <pageSetUpPr fitToPage="1"/>
  </sheetPr>
  <dimension ref="A1:T49"/>
  <sheetViews>
    <sheetView showGridLines="0" showRowColHeaders="0" zoomScale="70" zoomScaleNormal="70" workbookViewId="0">
      <selection activeCell="A49" sqref="A49:I49"/>
    </sheetView>
  </sheetViews>
  <sheetFormatPr defaultColWidth="9.7265625" defaultRowHeight="15.5" x14ac:dyDescent="0.35"/>
  <cols>
    <col min="1" max="1" width="20.453125" style="1073" customWidth="1"/>
    <col min="2" max="2" width="21" style="1073" customWidth="1"/>
    <col min="3" max="3" width="18.54296875" style="1073" customWidth="1"/>
    <col min="4" max="4" width="8.26953125" style="1073" customWidth="1"/>
    <col min="5" max="5" width="20" style="1073" customWidth="1"/>
    <col min="6" max="6" width="22.1796875" style="1073" customWidth="1"/>
    <col min="7" max="7" width="28.1796875" style="1073" customWidth="1"/>
    <col min="8" max="8" width="21" style="1073" customWidth="1"/>
    <col min="9" max="9" width="20.7265625" style="1073" customWidth="1"/>
    <col min="10" max="11" width="9.7265625" style="1073"/>
    <col min="12" max="13" width="9.7265625" style="1073" hidden="1" customWidth="1"/>
    <col min="14" max="15" width="0" style="1073" hidden="1" customWidth="1"/>
    <col min="16" max="16384" width="9.7265625" style="1073"/>
  </cols>
  <sheetData>
    <row r="1" spans="1:20" ht="17.149999999999999" customHeight="1" x14ac:dyDescent="0.35">
      <c r="K1" s="1884"/>
      <c r="L1" s="1884"/>
      <c r="M1" s="1884"/>
      <c r="N1" s="1884"/>
      <c r="O1" s="1884"/>
      <c r="P1" s="1884"/>
      <c r="Q1" s="1884"/>
      <c r="R1" s="1884"/>
      <c r="S1" s="1884"/>
      <c r="T1" s="1884"/>
    </row>
    <row r="2" spans="1:20" ht="15.65" customHeight="1" x14ac:dyDescent="0.35">
      <c r="A2" s="1794" t="s">
        <v>1337</v>
      </c>
      <c r="B2" s="1794"/>
      <c r="C2" s="1794"/>
      <c r="D2" s="1794"/>
      <c r="E2" s="1794"/>
      <c r="F2" s="1794"/>
      <c r="G2" s="1794"/>
      <c r="H2" s="1794"/>
      <c r="I2" s="1794"/>
      <c r="J2" s="1794"/>
    </row>
    <row r="3" spans="1:20" ht="20.149999999999999" customHeight="1" x14ac:dyDescent="0.35">
      <c r="A3" s="1074" t="s">
        <v>671</v>
      </c>
      <c r="B3" s="1885"/>
      <c r="C3" s="1885"/>
      <c r="D3" s="1075"/>
      <c r="E3" s="1076" t="s">
        <v>921</v>
      </c>
      <c r="F3" s="1886"/>
      <c r="G3" s="1886"/>
      <c r="H3" s="1077"/>
      <c r="I3" s="1077"/>
      <c r="J3" s="1078"/>
    </row>
    <row r="4" spans="1:20" ht="20.149999999999999" customHeight="1" x14ac:dyDescent="0.35">
      <c r="A4" s="1079" t="s">
        <v>922</v>
      </c>
      <c r="B4" s="1080"/>
      <c r="C4" s="1080"/>
      <c r="D4" s="1081"/>
      <c r="E4" s="1079" t="s">
        <v>923</v>
      </c>
      <c r="F4" s="1885"/>
      <c r="G4" s="1885"/>
      <c r="H4" s="1078"/>
      <c r="I4" s="1078"/>
      <c r="J4" s="1078"/>
    </row>
    <row r="5" spans="1:20" ht="20.149999999999999" customHeight="1" thickBot="1" x14ac:dyDescent="0.4">
      <c r="A5" s="1078"/>
      <c r="B5" s="1078"/>
      <c r="C5" s="1078"/>
      <c r="D5" s="1078"/>
      <c r="E5" s="1078"/>
      <c r="F5" s="1078"/>
      <c r="G5" s="1078"/>
      <c r="H5" s="1078"/>
      <c r="I5" s="1078"/>
      <c r="J5" s="1078"/>
    </row>
    <row r="6" spans="1:20" ht="43.5" customHeight="1" thickBot="1" x14ac:dyDescent="0.4">
      <c r="A6" s="1082" t="s">
        <v>924</v>
      </c>
      <c r="B6" s="1083" t="s">
        <v>1002</v>
      </c>
      <c r="C6" s="1084" t="s">
        <v>1003</v>
      </c>
      <c r="D6" s="1085" t="s">
        <v>672</v>
      </c>
      <c r="E6" s="1085" t="s">
        <v>925</v>
      </c>
      <c r="F6" s="1085" t="s">
        <v>926</v>
      </c>
      <c r="G6" s="1085" t="s">
        <v>927</v>
      </c>
      <c r="H6" s="1084" t="s">
        <v>1373</v>
      </c>
      <c r="I6" s="1086" t="s">
        <v>1004</v>
      </c>
      <c r="J6" s="1087"/>
      <c r="M6" s="1073" t="s">
        <v>1005</v>
      </c>
    </row>
    <row r="7" spans="1:20" ht="15" customHeight="1" x14ac:dyDescent="0.35">
      <c r="A7" s="1088"/>
      <c r="B7" s="1089"/>
      <c r="C7" s="1881"/>
      <c r="D7" s="1881"/>
      <c r="E7" s="1090"/>
      <c r="F7" s="1091" t="s">
        <v>670</v>
      </c>
      <c r="G7" s="1091" t="s">
        <v>670</v>
      </c>
      <c r="H7" s="1092"/>
      <c r="I7" s="1093"/>
      <c r="J7" s="1078"/>
      <c r="L7" s="1073" t="s">
        <v>5</v>
      </c>
      <c r="M7" s="1073" t="s">
        <v>1006</v>
      </c>
    </row>
    <row r="8" spans="1:20" ht="15" customHeight="1" x14ac:dyDescent="0.35">
      <c r="A8" s="1094"/>
      <c r="B8" s="1095"/>
      <c r="C8" s="1882"/>
      <c r="D8" s="1882"/>
      <c r="E8" s="1096"/>
      <c r="F8" s="1097" t="s">
        <v>928</v>
      </c>
      <c r="G8" s="1097" t="s">
        <v>928</v>
      </c>
      <c r="H8" s="1098" t="s">
        <v>1007</v>
      </c>
      <c r="I8" s="1099"/>
      <c r="J8" s="1078"/>
      <c r="L8" s="1073" t="s">
        <v>6</v>
      </c>
      <c r="M8" s="1073" t="s">
        <v>1008</v>
      </c>
    </row>
    <row r="9" spans="1:20" ht="15" customHeight="1" thickBot="1" x14ac:dyDescent="0.4">
      <c r="A9" s="1100"/>
      <c r="B9" s="1101"/>
      <c r="C9" s="1883"/>
      <c r="D9" s="1883"/>
      <c r="E9" s="1102"/>
      <c r="F9" s="1103" t="s">
        <v>929</v>
      </c>
      <c r="G9" s="1103" t="s">
        <v>929</v>
      </c>
      <c r="H9" s="1104" t="s">
        <v>1009</v>
      </c>
      <c r="I9" s="1105"/>
      <c r="J9" s="1078"/>
      <c r="M9" s="1073" t="s">
        <v>1010</v>
      </c>
    </row>
    <row r="10" spans="1:20" ht="15" customHeight="1" x14ac:dyDescent="0.35">
      <c r="A10" s="1088"/>
      <c r="B10" s="1089"/>
      <c r="C10" s="1881"/>
      <c r="D10" s="1881"/>
      <c r="E10" s="1090"/>
      <c r="F10" s="1091" t="s">
        <v>670</v>
      </c>
      <c r="G10" s="1091" t="s">
        <v>670</v>
      </c>
      <c r="H10" s="1092"/>
      <c r="I10" s="1093"/>
      <c r="J10" s="1078"/>
    </row>
    <row r="11" spans="1:20" ht="15" customHeight="1" x14ac:dyDescent="0.35">
      <c r="A11" s="1094"/>
      <c r="B11" s="1095"/>
      <c r="C11" s="1882"/>
      <c r="D11" s="1882"/>
      <c r="E11" s="1096"/>
      <c r="F11" s="1106" t="s">
        <v>928</v>
      </c>
      <c r="G11" s="1097" t="s">
        <v>928</v>
      </c>
      <c r="H11" s="1098" t="s">
        <v>1007</v>
      </c>
      <c r="I11" s="1099"/>
      <c r="J11" s="1078"/>
      <c r="M11" s="1073" t="s">
        <v>1011</v>
      </c>
    </row>
    <row r="12" spans="1:20" ht="15" customHeight="1" thickBot="1" x14ac:dyDescent="0.4">
      <c r="A12" s="1100"/>
      <c r="B12" s="1101"/>
      <c r="C12" s="1883"/>
      <c r="D12" s="1883"/>
      <c r="E12" s="1102"/>
      <c r="F12" s="1102" t="s">
        <v>929</v>
      </c>
      <c r="G12" s="1103" t="s">
        <v>929</v>
      </c>
      <c r="H12" s="1104" t="s">
        <v>1009</v>
      </c>
      <c r="I12" s="1105"/>
      <c r="J12" s="1078"/>
      <c r="M12" s="1073" t="s">
        <v>1012</v>
      </c>
    </row>
    <row r="13" spans="1:20" ht="15" customHeight="1" x14ac:dyDescent="0.35">
      <c r="A13" s="1088"/>
      <c r="B13" s="1089"/>
      <c r="C13" s="1881"/>
      <c r="D13" s="1881"/>
      <c r="E13" s="1090"/>
      <c r="F13" s="1091" t="s">
        <v>670</v>
      </c>
      <c r="G13" s="1091" t="s">
        <v>670</v>
      </c>
      <c r="H13" s="1092"/>
      <c r="I13" s="1093"/>
      <c r="J13" s="1078"/>
      <c r="M13" s="1073" t="s">
        <v>1013</v>
      </c>
    </row>
    <row r="14" spans="1:20" ht="15" customHeight="1" x14ac:dyDescent="0.35">
      <c r="A14" s="1094"/>
      <c r="B14" s="1095"/>
      <c r="C14" s="1882"/>
      <c r="D14" s="1882"/>
      <c r="E14" s="1096"/>
      <c r="F14" s="1106" t="s">
        <v>928</v>
      </c>
      <c r="G14" s="1097" t="s">
        <v>928</v>
      </c>
      <c r="H14" s="1098" t="s">
        <v>1007</v>
      </c>
      <c r="I14" s="1099"/>
      <c r="J14" s="1078"/>
      <c r="M14" s="1073" t="s">
        <v>1014</v>
      </c>
    </row>
    <row r="15" spans="1:20" ht="15" customHeight="1" thickBot="1" x14ac:dyDescent="0.4">
      <c r="A15" s="1100"/>
      <c r="B15" s="1101"/>
      <c r="C15" s="1883"/>
      <c r="D15" s="1883"/>
      <c r="E15" s="1102"/>
      <c r="F15" s="1102" t="s">
        <v>929</v>
      </c>
      <c r="G15" s="1103" t="s">
        <v>929</v>
      </c>
      <c r="H15" s="1104" t="s">
        <v>1009</v>
      </c>
      <c r="I15" s="1105"/>
      <c r="J15" s="1078"/>
      <c r="M15" s="1073" t="s">
        <v>1015</v>
      </c>
    </row>
    <row r="16" spans="1:20" ht="15" customHeight="1" x14ac:dyDescent="0.35">
      <c r="A16" s="1088"/>
      <c r="B16" s="1089"/>
      <c r="C16" s="1881"/>
      <c r="D16" s="1881"/>
      <c r="E16" s="1090"/>
      <c r="F16" s="1091" t="s">
        <v>670</v>
      </c>
      <c r="G16" s="1091" t="s">
        <v>670</v>
      </c>
      <c r="H16" s="1092"/>
      <c r="I16" s="1093"/>
      <c r="J16" s="1078"/>
    </row>
    <row r="17" spans="1:10" ht="15" customHeight="1" x14ac:dyDescent="0.35">
      <c r="A17" s="1094"/>
      <c r="B17" s="1095"/>
      <c r="C17" s="1882"/>
      <c r="D17" s="1882"/>
      <c r="E17" s="1096"/>
      <c r="F17" s="1106" t="s">
        <v>928</v>
      </c>
      <c r="G17" s="1097" t="s">
        <v>928</v>
      </c>
      <c r="H17" s="1098" t="s">
        <v>1007</v>
      </c>
      <c r="I17" s="1099"/>
      <c r="J17" s="1078"/>
    </row>
    <row r="18" spans="1:10" ht="15" customHeight="1" thickBot="1" x14ac:dyDescent="0.4">
      <c r="A18" s="1100"/>
      <c r="B18" s="1101"/>
      <c r="C18" s="1883"/>
      <c r="D18" s="1883"/>
      <c r="E18" s="1102"/>
      <c r="F18" s="1102" t="s">
        <v>929</v>
      </c>
      <c r="G18" s="1103" t="s">
        <v>929</v>
      </c>
      <c r="H18" s="1104" t="s">
        <v>1009</v>
      </c>
      <c r="I18" s="1105"/>
      <c r="J18" s="1078"/>
    </row>
    <row r="19" spans="1:10" ht="15" customHeight="1" x14ac:dyDescent="0.35">
      <c r="A19" s="1088"/>
      <c r="B19" s="1089"/>
      <c r="C19" s="1881"/>
      <c r="D19" s="1881"/>
      <c r="E19" s="1090"/>
      <c r="F19" s="1091" t="s">
        <v>670</v>
      </c>
      <c r="G19" s="1091" t="s">
        <v>670</v>
      </c>
      <c r="H19" s="1092"/>
      <c r="I19" s="1093"/>
      <c r="J19" s="1078"/>
    </row>
    <row r="20" spans="1:10" ht="15" customHeight="1" x14ac:dyDescent="0.35">
      <c r="A20" s="1094"/>
      <c r="B20" s="1095"/>
      <c r="C20" s="1882"/>
      <c r="D20" s="1882"/>
      <c r="E20" s="1096"/>
      <c r="F20" s="1106" t="s">
        <v>928</v>
      </c>
      <c r="G20" s="1097" t="s">
        <v>928</v>
      </c>
      <c r="H20" s="1098" t="s">
        <v>1007</v>
      </c>
      <c r="I20" s="1099"/>
      <c r="J20" s="1078"/>
    </row>
    <row r="21" spans="1:10" ht="15" customHeight="1" thickBot="1" x14ac:dyDescent="0.4">
      <c r="A21" s="1100"/>
      <c r="B21" s="1101"/>
      <c r="C21" s="1883"/>
      <c r="D21" s="1883"/>
      <c r="E21" s="1102"/>
      <c r="F21" s="1102" t="s">
        <v>929</v>
      </c>
      <c r="G21" s="1103" t="s">
        <v>929</v>
      </c>
      <c r="H21" s="1104" t="s">
        <v>1009</v>
      </c>
      <c r="I21" s="1105"/>
      <c r="J21" s="1078"/>
    </row>
    <row r="22" spans="1:10" ht="15" customHeight="1" x14ac:dyDescent="0.35">
      <c r="A22" s="1088"/>
      <c r="B22" s="1089"/>
      <c r="C22" s="1881"/>
      <c r="D22" s="1881"/>
      <c r="E22" s="1090"/>
      <c r="F22" s="1091" t="s">
        <v>670</v>
      </c>
      <c r="G22" s="1091" t="s">
        <v>670</v>
      </c>
      <c r="H22" s="1092"/>
      <c r="I22" s="1093"/>
      <c r="J22" s="1078"/>
    </row>
    <row r="23" spans="1:10" ht="15" customHeight="1" x14ac:dyDescent="0.35">
      <c r="A23" s="1094"/>
      <c r="B23" s="1095"/>
      <c r="C23" s="1882"/>
      <c r="D23" s="1882"/>
      <c r="E23" s="1096"/>
      <c r="F23" s="1106" t="s">
        <v>928</v>
      </c>
      <c r="G23" s="1097" t="s">
        <v>928</v>
      </c>
      <c r="H23" s="1098" t="s">
        <v>1007</v>
      </c>
      <c r="I23" s="1099"/>
      <c r="J23" s="1078"/>
    </row>
    <row r="24" spans="1:10" ht="15" customHeight="1" thickBot="1" x14ac:dyDescent="0.4">
      <c r="A24" s="1100"/>
      <c r="B24" s="1101"/>
      <c r="C24" s="1883"/>
      <c r="D24" s="1883"/>
      <c r="E24" s="1102"/>
      <c r="F24" s="1102" t="s">
        <v>929</v>
      </c>
      <c r="G24" s="1103" t="s">
        <v>929</v>
      </c>
      <c r="H24" s="1104" t="s">
        <v>1009</v>
      </c>
      <c r="I24" s="1105"/>
      <c r="J24" s="1078"/>
    </row>
    <row r="25" spans="1:10" ht="15" customHeight="1" x14ac:dyDescent="0.35">
      <c r="A25" s="1088"/>
      <c r="B25" s="1089"/>
      <c r="C25" s="1881"/>
      <c r="D25" s="1881"/>
      <c r="E25" s="1090"/>
      <c r="F25" s="1091" t="s">
        <v>670</v>
      </c>
      <c r="G25" s="1091" t="s">
        <v>670</v>
      </c>
      <c r="H25" s="1092"/>
      <c r="I25" s="1093"/>
      <c r="J25" s="1078"/>
    </row>
    <row r="26" spans="1:10" ht="15" customHeight="1" x14ac:dyDescent="0.35">
      <c r="A26" s="1094"/>
      <c r="B26" s="1095"/>
      <c r="C26" s="1882"/>
      <c r="D26" s="1882"/>
      <c r="E26" s="1096"/>
      <c r="F26" s="1106" t="s">
        <v>928</v>
      </c>
      <c r="G26" s="1097" t="s">
        <v>928</v>
      </c>
      <c r="H26" s="1098" t="s">
        <v>1007</v>
      </c>
      <c r="I26" s="1099"/>
      <c r="J26" s="1078"/>
    </row>
    <row r="27" spans="1:10" ht="15" customHeight="1" thickBot="1" x14ac:dyDescent="0.4">
      <c r="A27" s="1100"/>
      <c r="B27" s="1101"/>
      <c r="C27" s="1883"/>
      <c r="D27" s="1883"/>
      <c r="E27" s="1102"/>
      <c r="F27" s="1102" t="s">
        <v>929</v>
      </c>
      <c r="G27" s="1103" t="s">
        <v>929</v>
      </c>
      <c r="H27" s="1104" t="s">
        <v>1009</v>
      </c>
      <c r="I27" s="1105"/>
      <c r="J27" s="1078"/>
    </row>
    <row r="28" spans="1:10" ht="15" customHeight="1" x14ac:dyDescent="0.35">
      <c r="A28" s="1088"/>
      <c r="B28" s="1089"/>
      <c r="C28" s="1881"/>
      <c r="D28" s="1881"/>
      <c r="E28" s="1090"/>
      <c r="F28" s="1091" t="s">
        <v>670</v>
      </c>
      <c r="G28" s="1091" t="s">
        <v>670</v>
      </c>
      <c r="H28" s="1092"/>
      <c r="I28" s="1093"/>
      <c r="J28" s="1078"/>
    </row>
    <row r="29" spans="1:10" ht="15" customHeight="1" x14ac:dyDescent="0.35">
      <c r="A29" s="1094"/>
      <c r="B29" s="1095"/>
      <c r="C29" s="1882"/>
      <c r="D29" s="1882"/>
      <c r="E29" s="1096"/>
      <c r="F29" s="1106" t="s">
        <v>928</v>
      </c>
      <c r="G29" s="1097" t="s">
        <v>928</v>
      </c>
      <c r="H29" s="1098" t="s">
        <v>1007</v>
      </c>
      <c r="I29" s="1099"/>
      <c r="J29" s="1078"/>
    </row>
    <row r="30" spans="1:10" ht="15" customHeight="1" thickBot="1" x14ac:dyDescent="0.4">
      <c r="A30" s="1100"/>
      <c r="B30" s="1101"/>
      <c r="C30" s="1883"/>
      <c r="D30" s="1883"/>
      <c r="E30" s="1102"/>
      <c r="F30" s="1102" t="s">
        <v>929</v>
      </c>
      <c r="G30" s="1103" t="s">
        <v>929</v>
      </c>
      <c r="H30" s="1104" t="s">
        <v>1009</v>
      </c>
      <c r="I30" s="1105"/>
      <c r="J30" s="1078"/>
    </row>
    <row r="31" spans="1:10" ht="15" customHeight="1" x14ac:dyDescent="0.35">
      <c r="A31" s="1088"/>
      <c r="B31" s="1089"/>
      <c r="C31" s="1881"/>
      <c r="D31" s="1881"/>
      <c r="E31" s="1090"/>
      <c r="F31" s="1091" t="s">
        <v>670</v>
      </c>
      <c r="G31" s="1091" t="s">
        <v>670</v>
      </c>
      <c r="H31" s="1092"/>
      <c r="I31" s="1093"/>
      <c r="J31" s="1078"/>
    </row>
    <row r="32" spans="1:10" ht="15" customHeight="1" x14ac:dyDescent="0.35">
      <c r="A32" s="1094"/>
      <c r="B32" s="1095"/>
      <c r="C32" s="1882"/>
      <c r="D32" s="1882"/>
      <c r="E32" s="1096"/>
      <c r="F32" s="1106" t="s">
        <v>928</v>
      </c>
      <c r="G32" s="1097" t="s">
        <v>928</v>
      </c>
      <c r="H32" s="1098" t="s">
        <v>1007</v>
      </c>
      <c r="I32" s="1099"/>
      <c r="J32" s="1078"/>
    </row>
    <row r="33" spans="1:11" ht="15" customHeight="1" thickBot="1" x14ac:dyDescent="0.4">
      <c r="A33" s="1100"/>
      <c r="B33" s="1101"/>
      <c r="C33" s="1883"/>
      <c r="D33" s="1883"/>
      <c r="E33" s="1102"/>
      <c r="F33" s="1102" t="s">
        <v>929</v>
      </c>
      <c r="G33" s="1103" t="s">
        <v>929</v>
      </c>
      <c r="H33" s="1104" t="s">
        <v>1009</v>
      </c>
      <c r="I33" s="1105"/>
      <c r="J33" s="1078"/>
    </row>
    <row r="34" spans="1:11" ht="15" customHeight="1" x14ac:dyDescent="0.35">
      <c r="A34" s="1088"/>
      <c r="B34" s="1089"/>
      <c r="C34" s="1881"/>
      <c r="D34" s="1881"/>
      <c r="E34" s="1090"/>
      <c r="F34" s="1091" t="s">
        <v>670</v>
      </c>
      <c r="G34" s="1091" t="s">
        <v>670</v>
      </c>
      <c r="H34" s="1092"/>
      <c r="I34" s="1093"/>
      <c r="J34" s="1078"/>
    </row>
    <row r="35" spans="1:11" ht="15" customHeight="1" x14ac:dyDescent="0.35">
      <c r="A35" s="1094"/>
      <c r="B35" s="1095"/>
      <c r="C35" s="1882"/>
      <c r="D35" s="1882"/>
      <c r="E35" s="1096"/>
      <c r="F35" s="1106" t="s">
        <v>928</v>
      </c>
      <c r="G35" s="1097" t="s">
        <v>928</v>
      </c>
      <c r="H35" s="1098" t="s">
        <v>1007</v>
      </c>
      <c r="I35" s="1099"/>
      <c r="J35" s="1078"/>
    </row>
    <row r="36" spans="1:11" ht="15" customHeight="1" thickBot="1" x14ac:dyDescent="0.4">
      <c r="A36" s="1100"/>
      <c r="B36" s="1101"/>
      <c r="C36" s="1883"/>
      <c r="D36" s="1883"/>
      <c r="E36" s="1102"/>
      <c r="F36" s="1102" t="s">
        <v>929</v>
      </c>
      <c r="G36" s="1103" t="s">
        <v>929</v>
      </c>
      <c r="H36" s="1104" t="s">
        <v>1009</v>
      </c>
      <c r="I36" s="1105"/>
      <c r="J36" s="1078"/>
    </row>
    <row r="37" spans="1:11" ht="15" customHeight="1" x14ac:dyDescent="0.35">
      <c r="A37" s="1088"/>
      <c r="B37" s="1089"/>
      <c r="C37" s="1881"/>
      <c r="D37" s="1881"/>
      <c r="E37" s="1090"/>
      <c r="F37" s="1091" t="s">
        <v>670</v>
      </c>
      <c r="G37" s="1091" t="s">
        <v>670</v>
      </c>
      <c r="H37" s="1092"/>
      <c r="I37" s="1093"/>
      <c r="J37" s="1078"/>
    </row>
    <row r="38" spans="1:11" ht="15" customHeight="1" x14ac:dyDescent="0.35">
      <c r="A38" s="1094"/>
      <c r="B38" s="1095"/>
      <c r="C38" s="1882"/>
      <c r="D38" s="1882"/>
      <c r="E38" s="1096"/>
      <c r="F38" s="1106" t="s">
        <v>928</v>
      </c>
      <c r="G38" s="1097" t="s">
        <v>928</v>
      </c>
      <c r="H38" s="1098" t="s">
        <v>1007</v>
      </c>
      <c r="I38" s="1099"/>
      <c r="J38" s="1078"/>
    </row>
    <row r="39" spans="1:11" ht="15" customHeight="1" thickBot="1" x14ac:dyDescent="0.4">
      <c r="A39" s="1100"/>
      <c r="B39" s="1101"/>
      <c r="C39" s="1883"/>
      <c r="D39" s="1883"/>
      <c r="E39" s="1102"/>
      <c r="F39" s="1102" t="s">
        <v>929</v>
      </c>
      <c r="G39" s="1103" t="s">
        <v>929</v>
      </c>
      <c r="H39" s="1104" t="s">
        <v>1009</v>
      </c>
      <c r="I39" s="1105"/>
      <c r="J39" s="1078"/>
    </row>
    <row r="40" spans="1:11" ht="15" customHeight="1" x14ac:dyDescent="0.35">
      <c r="A40" s="1088"/>
      <c r="B40" s="1089"/>
      <c r="C40" s="1881"/>
      <c r="D40" s="1881"/>
      <c r="E40" s="1090"/>
      <c r="F40" s="1091" t="s">
        <v>670</v>
      </c>
      <c r="G40" s="1091" t="s">
        <v>670</v>
      </c>
      <c r="H40" s="1092"/>
      <c r="I40" s="1093"/>
      <c r="J40" s="1078"/>
    </row>
    <row r="41" spans="1:11" ht="15" customHeight="1" x14ac:dyDescent="0.35">
      <c r="A41" s="1094"/>
      <c r="B41" s="1095"/>
      <c r="C41" s="1882"/>
      <c r="D41" s="1882"/>
      <c r="E41" s="1096"/>
      <c r="F41" s="1106" t="s">
        <v>928</v>
      </c>
      <c r="G41" s="1097" t="s">
        <v>928</v>
      </c>
      <c r="H41" s="1098" t="s">
        <v>1007</v>
      </c>
      <c r="I41" s="1099"/>
      <c r="J41" s="1078"/>
    </row>
    <row r="42" spans="1:11" ht="15" customHeight="1" thickBot="1" x14ac:dyDescent="0.4">
      <c r="A42" s="1100"/>
      <c r="B42" s="1101"/>
      <c r="C42" s="1883"/>
      <c r="D42" s="1883"/>
      <c r="E42" s="1102"/>
      <c r="F42" s="1102" t="s">
        <v>929</v>
      </c>
      <c r="G42" s="1103" t="s">
        <v>929</v>
      </c>
      <c r="H42" s="1104" t="s">
        <v>1009</v>
      </c>
      <c r="I42" s="1105"/>
      <c r="J42" s="1078"/>
    </row>
    <row r="43" spans="1:11" ht="20.149999999999999" customHeight="1" x14ac:dyDescent="0.35">
      <c r="A43" s="1888" t="s">
        <v>1374</v>
      </c>
      <c r="B43" s="1888"/>
      <c r="C43" s="1888"/>
      <c r="D43" s="1888"/>
      <c r="E43" s="1888"/>
      <c r="F43" s="1888"/>
      <c r="G43" s="1888"/>
      <c r="H43" s="1888"/>
      <c r="I43" s="1888"/>
      <c r="J43" s="1078"/>
    </row>
    <row r="44" spans="1:11" ht="20.149999999999999" customHeight="1" x14ac:dyDescent="0.35">
      <c r="A44" s="1888"/>
      <c r="B44" s="1888"/>
      <c r="C44" s="1888"/>
      <c r="D44" s="1888"/>
      <c r="E44" s="1888"/>
      <c r="F44" s="1888"/>
      <c r="G44" s="1888"/>
      <c r="H44" s="1888"/>
      <c r="I44" s="1888"/>
      <c r="J44" s="1078"/>
    </row>
    <row r="45" spans="1:11" ht="20.149999999999999" customHeight="1" x14ac:dyDescent="0.35">
      <c r="A45" s="1107" t="s">
        <v>930</v>
      </c>
      <c r="B45" s="1889"/>
      <c r="C45" s="1889"/>
      <c r="D45" s="1078"/>
      <c r="E45" s="1108"/>
      <c r="F45" s="1078"/>
      <c r="G45" s="1078"/>
      <c r="H45" s="1078"/>
      <c r="I45" s="1078"/>
      <c r="J45" s="1078"/>
    </row>
    <row r="46" spans="1:11" ht="20.149999999999999" customHeight="1" x14ac:dyDescent="0.35">
      <c r="A46" s="1079" t="s">
        <v>673</v>
      </c>
      <c r="B46" s="1109"/>
      <c r="C46" s="1109"/>
      <c r="D46" s="1081"/>
      <c r="E46" s="1079" t="s">
        <v>931</v>
      </c>
      <c r="F46" s="1109"/>
      <c r="G46" s="1081"/>
      <c r="H46" s="1078"/>
      <c r="I46" s="1078"/>
      <c r="J46" s="1078"/>
    </row>
    <row r="47" spans="1:11" x14ac:dyDescent="0.35">
      <c r="A47" s="1081"/>
      <c r="B47" s="1081"/>
      <c r="C47" s="1081"/>
      <c r="D47" s="1081"/>
      <c r="E47" s="1081"/>
      <c r="F47" s="1081"/>
      <c r="G47" s="1081"/>
      <c r="H47" s="1081"/>
      <c r="I47" s="1081"/>
      <c r="J47" s="1081"/>
      <c r="K47" s="1081"/>
    </row>
    <row r="49" spans="1:16" ht="30" customHeight="1" x14ac:dyDescent="0.35">
      <c r="A49" s="1887" t="s">
        <v>953</v>
      </c>
      <c r="B49" s="1887"/>
      <c r="C49" s="1887"/>
      <c r="D49" s="1887"/>
      <c r="E49" s="1887"/>
      <c r="F49" s="1887"/>
      <c r="G49" s="1887"/>
      <c r="H49" s="1887"/>
      <c r="I49" s="1887"/>
      <c r="J49" s="1110"/>
      <c r="K49" s="1110"/>
      <c r="L49" s="1110"/>
      <c r="M49" s="1110"/>
      <c r="N49" s="1110"/>
      <c r="O49" s="1110"/>
      <c r="P49" s="1110"/>
    </row>
  </sheetData>
  <mergeCells count="32">
    <mergeCell ref="A49:I49"/>
    <mergeCell ref="C37:C39"/>
    <mergeCell ref="D37:D39"/>
    <mergeCell ref="C40:C42"/>
    <mergeCell ref="D40:D42"/>
    <mergeCell ref="A43:I44"/>
    <mergeCell ref="B45:C45"/>
    <mergeCell ref="C28:C30"/>
    <mergeCell ref="D28:D30"/>
    <mergeCell ref="C31:C33"/>
    <mergeCell ref="D31:D33"/>
    <mergeCell ref="C34:C36"/>
    <mergeCell ref="D34:D36"/>
    <mergeCell ref="C19:C21"/>
    <mergeCell ref="D19:D21"/>
    <mergeCell ref="C22:C24"/>
    <mergeCell ref="D22:D24"/>
    <mergeCell ref="C25:C27"/>
    <mergeCell ref="D25:D27"/>
    <mergeCell ref="C10:C12"/>
    <mergeCell ref="D10:D12"/>
    <mergeCell ref="C13:C15"/>
    <mergeCell ref="D13:D15"/>
    <mergeCell ref="C16:C18"/>
    <mergeCell ref="D16:D18"/>
    <mergeCell ref="C7:C9"/>
    <mergeCell ref="D7:D9"/>
    <mergeCell ref="K1:T1"/>
    <mergeCell ref="A2:J2"/>
    <mergeCell ref="B3:C3"/>
    <mergeCell ref="F3:G3"/>
    <mergeCell ref="F4:G4"/>
  </mergeCells>
  <dataValidations count="3">
    <dataValidation type="list" allowBlank="1" showInputMessage="1" showErrorMessage="1" sqref="F3:G3" xr:uid="{CD02935A-546E-43A7-B5AF-CD0ACB03A5DD}">
      <formula1>$M$11:$M$15</formula1>
    </dataValidation>
    <dataValidation type="list" allowBlank="1" showInputMessage="1" showErrorMessage="1" sqref="H7 H40 H37 H34 H31 H28 H25 H22 H19 H16 H13 H10" xr:uid="{5CBC8AB6-695A-4457-AF76-DE8256EEDB01}">
      <formula1>$L$7:$L$8</formula1>
    </dataValidation>
    <dataValidation type="list" allowBlank="1" showInputMessage="1" showErrorMessage="1" sqref="C7:C42" xr:uid="{572454FA-159A-429E-B10F-4C75252FFD27}">
      <formula1>$M$6:$M$9</formula1>
    </dataValidation>
  </dataValidations>
  <pageMargins left="0.7" right="0.7" top="0.75" bottom="0.75" header="0.3" footer="0.3"/>
  <pageSetup scale="50"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AC174-EB09-4E7B-ACAA-7E3F2A209902}">
  <sheetPr codeName="Sheet1">
    <pageSetUpPr fitToPage="1"/>
  </sheetPr>
  <dimension ref="B1:P47"/>
  <sheetViews>
    <sheetView showGridLines="0" showRowColHeaders="0" zoomScale="130" zoomScaleNormal="130" workbookViewId="0">
      <selection activeCell="D20" sqref="D20:F20"/>
    </sheetView>
  </sheetViews>
  <sheetFormatPr defaultColWidth="9.1796875" defaultRowHeight="12.5" x14ac:dyDescent="0.25"/>
  <cols>
    <col min="1" max="1" width="4" style="1165" customWidth="1"/>
    <col min="2" max="2" width="9.1796875" style="1165"/>
    <col min="3" max="3" width="9.1796875" style="1165" customWidth="1"/>
    <col min="4" max="4" width="11" style="1165" customWidth="1"/>
    <col min="5" max="9" width="9.1796875" style="1165"/>
    <col min="10" max="10" width="8.81640625" style="1165" customWidth="1"/>
    <col min="11" max="11" width="9.1796875" style="1165" customWidth="1"/>
    <col min="12" max="12" width="9.1796875" style="1165" hidden="1" customWidth="1"/>
    <col min="13" max="14" width="9.1796875" style="1165"/>
    <col min="15" max="15" width="6.453125" style="1165" hidden="1" customWidth="1"/>
    <col min="16" max="16" width="9.81640625" style="1165" hidden="1" customWidth="1"/>
    <col min="17" max="17" width="0" style="1165" hidden="1" customWidth="1"/>
    <col min="18" max="16384" width="9.1796875" style="1165"/>
  </cols>
  <sheetData>
    <row r="1" spans="2:16" ht="74.25" customHeight="1" thickBot="1" x14ac:dyDescent="0.35">
      <c r="B1" s="1908" t="s">
        <v>1375</v>
      </c>
      <c r="C1" s="1909"/>
      <c r="D1" s="1909"/>
      <c r="E1" s="1909"/>
      <c r="F1" s="1909"/>
      <c r="G1" s="1909"/>
      <c r="H1" s="1909"/>
      <c r="I1" s="1909"/>
      <c r="J1" s="1909"/>
      <c r="K1" s="1910"/>
    </row>
    <row r="2" spans="2:16" ht="15" customHeight="1" thickBot="1" x14ac:dyDescent="0.35">
      <c r="B2" s="1244" t="s">
        <v>675</v>
      </c>
      <c r="C2" s="1123"/>
      <c r="D2" s="1245"/>
      <c r="E2" s="1897"/>
      <c r="F2" s="1897"/>
      <c r="G2" s="1897"/>
      <c r="H2" s="1897"/>
      <c r="I2" s="1897"/>
      <c r="J2" s="1897"/>
      <c r="K2" s="1898"/>
    </row>
    <row r="3" spans="2:16" ht="15" customHeight="1" thickBot="1" x14ac:dyDescent="0.35">
      <c r="B3" s="1896" t="s">
        <v>1095</v>
      </c>
      <c r="C3" s="1897"/>
      <c r="D3" s="1897"/>
      <c r="E3" s="1897"/>
      <c r="F3" s="1897"/>
      <c r="G3" s="1897"/>
      <c r="H3" s="1897"/>
      <c r="I3" s="1897"/>
      <c r="J3" s="1897"/>
      <c r="K3" s="1898"/>
    </row>
    <row r="4" spans="2:16" ht="15" customHeight="1" x14ac:dyDescent="0.25">
      <c r="B4" s="1911" t="s">
        <v>676</v>
      </c>
      <c r="C4" s="1894"/>
      <c r="D4" s="1894"/>
      <c r="E4" s="1894"/>
      <c r="F4" s="1920">
        <v>0</v>
      </c>
      <c r="G4" s="1920"/>
      <c r="H4" s="1920"/>
      <c r="I4" s="1920"/>
      <c r="J4" s="1920"/>
      <c r="K4" s="1168"/>
      <c r="P4" s="1165" t="s">
        <v>1086</v>
      </c>
    </row>
    <row r="5" spans="2:16" ht="15" customHeight="1" x14ac:dyDescent="0.3">
      <c r="B5" s="1911" t="s">
        <v>677</v>
      </c>
      <c r="C5" s="1894"/>
      <c r="D5" s="1894"/>
      <c r="E5" s="1894"/>
      <c r="F5" s="1917"/>
      <c r="G5" s="1917"/>
      <c r="H5" s="1917"/>
      <c r="I5" s="1917"/>
      <c r="J5" s="1917"/>
      <c r="K5" s="1150"/>
      <c r="P5" s="1165" t="s">
        <v>8</v>
      </c>
    </row>
    <row r="6" spans="2:16" ht="5.25" customHeight="1" x14ac:dyDescent="0.25">
      <c r="B6" s="1167"/>
      <c r="K6" s="1168"/>
      <c r="P6" s="1165" t="s">
        <v>782</v>
      </c>
    </row>
    <row r="7" spans="2:16" ht="15" customHeight="1" x14ac:dyDescent="0.25">
      <c r="B7" s="1921" t="s">
        <v>1376</v>
      </c>
      <c r="C7" s="1922"/>
      <c r="D7" s="1922"/>
      <c r="E7" s="1922"/>
      <c r="F7" s="1922"/>
      <c r="G7" s="1922"/>
      <c r="H7" s="1922"/>
      <c r="I7" s="1922"/>
      <c r="J7" s="1922"/>
      <c r="K7" s="1923"/>
      <c r="P7" s="1165" t="s">
        <v>783</v>
      </c>
    </row>
    <row r="8" spans="2:16" ht="5.25" customHeight="1" x14ac:dyDescent="0.3">
      <c r="B8" s="1154"/>
      <c r="D8" s="1112"/>
      <c r="E8" s="1112"/>
      <c r="F8" s="1112"/>
      <c r="G8" s="1112"/>
      <c r="H8" s="1112"/>
      <c r="I8" s="1112"/>
      <c r="J8" s="1112"/>
      <c r="K8" s="1150"/>
      <c r="P8" s="1165" t="s">
        <v>784</v>
      </c>
    </row>
    <row r="9" spans="2:16" ht="15" customHeight="1" x14ac:dyDescent="0.3">
      <c r="B9" s="1154"/>
      <c r="C9" s="1112" t="s">
        <v>15</v>
      </c>
      <c r="D9" s="1112"/>
      <c r="E9" s="1112" t="s">
        <v>679</v>
      </c>
      <c r="F9" s="1112"/>
      <c r="I9" s="1112"/>
      <c r="J9" s="1112"/>
      <c r="K9" s="1150"/>
    </row>
    <row r="10" spans="2:16" ht="15" customHeight="1" x14ac:dyDescent="0.3">
      <c r="B10" s="1154"/>
      <c r="C10" s="1112" t="s">
        <v>609</v>
      </c>
      <c r="D10" s="1112"/>
      <c r="E10" s="1112" t="s">
        <v>680</v>
      </c>
      <c r="F10" s="1112"/>
      <c r="G10" s="1112"/>
      <c r="H10" s="1112"/>
      <c r="I10" s="1112"/>
      <c r="J10" s="1112"/>
      <c r="K10" s="1150"/>
      <c r="P10" s="1165" t="s">
        <v>785</v>
      </c>
    </row>
    <row r="11" spans="2:16" ht="15" customHeight="1" x14ac:dyDescent="0.3">
      <c r="B11" s="1154"/>
      <c r="C11" s="1112" t="s">
        <v>678</v>
      </c>
      <c r="D11" s="1112"/>
      <c r="E11" s="1112" t="s">
        <v>1016</v>
      </c>
      <c r="G11" s="1112"/>
      <c r="H11" s="1112"/>
      <c r="I11" s="1112"/>
      <c r="J11" s="1112"/>
      <c r="K11" s="1150"/>
      <c r="P11" s="1165" t="s">
        <v>786</v>
      </c>
    </row>
    <row r="12" spans="2:16" ht="15" customHeight="1" x14ac:dyDescent="0.3">
      <c r="B12" s="1154"/>
      <c r="C12" s="1112" t="s">
        <v>16</v>
      </c>
      <c r="D12" s="1924"/>
      <c r="E12" s="1924"/>
      <c r="F12" s="1924"/>
      <c r="G12" s="1924"/>
      <c r="H12" s="1924"/>
      <c r="I12" s="1112"/>
      <c r="J12" s="1112"/>
      <c r="K12" s="1150"/>
    </row>
    <row r="13" spans="2:16" ht="7.5" customHeight="1" x14ac:dyDescent="0.3">
      <c r="B13" s="1154"/>
      <c r="C13" s="1112"/>
      <c r="D13" s="1112"/>
      <c r="E13" s="1112"/>
      <c r="F13" s="1112"/>
      <c r="G13" s="1112"/>
      <c r="H13" s="1112"/>
      <c r="I13" s="1112"/>
      <c r="J13" s="1112"/>
      <c r="K13" s="1150"/>
      <c r="P13" s="1165" t="s">
        <v>787</v>
      </c>
    </row>
    <row r="14" spans="2:16" ht="15" customHeight="1" x14ac:dyDescent="0.25">
      <c r="B14" s="1925" t="s">
        <v>1378</v>
      </c>
      <c r="C14" s="1926"/>
      <c r="D14" s="1926"/>
      <c r="E14" s="1926"/>
      <c r="F14" s="1926"/>
      <c r="G14" s="1926"/>
      <c r="H14" s="1926"/>
      <c r="I14" s="1926"/>
      <c r="J14" s="1926"/>
      <c r="K14" s="1927"/>
      <c r="P14" s="1165" t="s">
        <v>788</v>
      </c>
    </row>
    <row r="15" spans="2:16" ht="15" customHeight="1" x14ac:dyDescent="0.25">
      <c r="B15" s="1925"/>
      <c r="C15" s="1926"/>
      <c r="D15" s="1926"/>
      <c r="E15" s="1926"/>
      <c r="F15" s="1926"/>
      <c r="G15" s="1926"/>
      <c r="H15" s="1926"/>
      <c r="I15" s="1926"/>
      <c r="J15" s="1926"/>
      <c r="K15" s="1927"/>
    </row>
    <row r="16" spans="2:16" ht="15" customHeight="1" x14ac:dyDescent="0.25">
      <c r="B16" s="1925"/>
      <c r="C16" s="1926"/>
      <c r="D16" s="1926"/>
      <c r="E16" s="1926"/>
      <c r="F16" s="1926"/>
      <c r="G16" s="1926"/>
      <c r="H16" s="1926"/>
      <c r="I16" s="1926"/>
      <c r="J16" s="1926"/>
      <c r="K16" s="1927"/>
      <c r="P16" s="1165" t="s">
        <v>5</v>
      </c>
    </row>
    <row r="17" spans="2:16" ht="15" customHeight="1" x14ac:dyDescent="0.3">
      <c r="B17" s="1246" t="s">
        <v>681</v>
      </c>
      <c r="C17" s="1112"/>
      <c r="D17" s="1112"/>
      <c r="E17" s="1112"/>
      <c r="F17" s="1112"/>
      <c r="G17" s="1112"/>
      <c r="H17" s="1112"/>
      <c r="I17" s="1112"/>
      <c r="J17" s="1112"/>
      <c r="K17" s="1150"/>
    </row>
    <row r="18" spans="2:16" ht="15" customHeight="1" thickBot="1" x14ac:dyDescent="0.35">
      <c r="B18" s="1246" t="s">
        <v>1017</v>
      </c>
      <c r="C18" s="1112"/>
      <c r="D18" s="1112"/>
      <c r="E18" s="1112"/>
      <c r="F18" s="1112"/>
      <c r="G18" s="1112"/>
      <c r="H18" s="1112"/>
      <c r="I18" s="1112"/>
      <c r="J18" s="1112"/>
      <c r="K18" s="1150"/>
    </row>
    <row r="19" spans="2:16" ht="15" customHeight="1" thickBot="1" x14ac:dyDescent="0.35">
      <c r="B19" s="1896" t="s">
        <v>682</v>
      </c>
      <c r="C19" s="1909"/>
      <c r="D19" s="1909"/>
      <c r="E19" s="1909"/>
      <c r="F19" s="1909"/>
      <c r="G19" s="1909"/>
      <c r="H19" s="1909"/>
      <c r="I19" s="1909"/>
      <c r="J19" s="1909"/>
      <c r="K19" s="1910"/>
    </row>
    <row r="20" spans="2:16" ht="15" customHeight="1" x14ac:dyDescent="0.3">
      <c r="B20" s="1911" t="s">
        <v>0</v>
      </c>
      <c r="C20" s="1912"/>
      <c r="D20" s="1918"/>
      <c r="E20" s="1918"/>
      <c r="F20" s="1918"/>
      <c r="G20" s="1894" t="s">
        <v>683</v>
      </c>
      <c r="H20" s="1912"/>
      <c r="I20" s="1912"/>
      <c r="J20" s="1892"/>
      <c r="K20" s="1919"/>
    </row>
    <row r="21" spans="2:16" ht="15" customHeight="1" x14ac:dyDescent="0.3">
      <c r="B21" s="1911" t="s">
        <v>658</v>
      </c>
      <c r="C21" s="1912"/>
      <c r="D21" s="1913"/>
      <c r="E21" s="1914"/>
      <c r="F21" s="1914"/>
      <c r="G21" s="1894" t="s">
        <v>684</v>
      </c>
      <c r="H21" s="1912"/>
      <c r="I21" s="1912"/>
      <c r="J21" s="1915"/>
      <c r="K21" s="1916"/>
    </row>
    <row r="22" spans="2:16" ht="15" customHeight="1" x14ac:dyDescent="0.3">
      <c r="B22" s="1167"/>
      <c r="D22" s="1930"/>
      <c r="E22" s="1930"/>
      <c r="F22" s="1930"/>
      <c r="G22" s="1894" t="s">
        <v>685</v>
      </c>
      <c r="H22" s="1912"/>
      <c r="I22" s="1912"/>
      <c r="J22" s="1915"/>
      <c r="K22" s="1916"/>
    </row>
    <row r="23" spans="2:16" ht="15" customHeight="1" x14ac:dyDescent="0.3">
      <c r="B23" s="1911" t="s">
        <v>2</v>
      </c>
      <c r="C23" s="1912"/>
      <c r="D23" s="1930"/>
      <c r="E23" s="1931"/>
      <c r="F23" s="1931"/>
      <c r="G23" s="1894" t="s">
        <v>686</v>
      </c>
      <c r="H23" s="1912"/>
      <c r="I23" s="1912"/>
      <c r="J23" s="1915"/>
      <c r="K23" s="1916"/>
    </row>
    <row r="24" spans="2:16" ht="15" customHeight="1" x14ac:dyDescent="0.3">
      <c r="B24" s="1911" t="s">
        <v>7</v>
      </c>
      <c r="C24" s="1912"/>
      <c r="D24" s="1194"/>
      <c r="E24" s="1165" t="s">
        <v>3</v>
      </c>
      <c r="F24" s="1172"/>
      <c r="G24" s="1894" t="s">
        <v>651</v>
      </c>
      <c r="H24" s="1894"/>
      <c r="I24" s="1894"/>
      <c r="J24" s="1932"/>
      <c r="K24" s="1933"/>
    </row>
    <row r="25" spans="2:16" ht="15" customHeight="1" x14ac:dyDescent="0.3">
      <c r="B25" s="1911" t="s">
        <v>4</v>
      </c>
      <c r="C25" s="1912"/>
      <c r="D25" s="1892"/>
      <c r="E25" s="1893"/>
      <c r="F25" s="1893"/>
      <c r="G25" s="1112"/>
      <c r="H25" s="1894" t="s">
        <v>1377</v>
      </c>
      <c r="I25" s="1894"/>
      <c r="J25" s="1894"/>
      <c r="K25" s="1895"/>
    </row>
    <row r="26" spans="2:16" ht="15" customHeight="1" x14ac:dyDescent="0.3">
      <c r="B26" s="1167" t="s">
        <v>916</v>
      </c>
      <c r="G26" s="1112"/>
      <c r="H26" s="1112"/>
      <c r="I26" s="1112"/>
      <c r="J26" s="1112"/>
      <c r="K26" s="1150"/>
      <c r="P26" s="1165" t="s">
        <v>13</v>
      </c>
    </row>
    <row r="27" spans="2:16" ht="5.25" customHeight="1" thickBot="1" x14ac:dyDescent="0.35">
      <c r="B27" s="1162"/>
      <c r="C27" s="1163"/>
      <c r="D27" s="1163"/>
      <c r="E27" s="1163"/>
      <c r="F27" s="1163"/>
      <c r="G27" s="1123"/>
      <c r="H27" s="1123"/>
      <c r="I27" s="1123"/>
      <c r="J27" s="1123"/>
      <c r="K27" s="1157"/>
      <c r="P27" s="1165" t="s">
        <v>14</v>
      </c>
    </row>
    <row r="28" spans="2:16" ht="15" customHeight="1" thickBot="1" x14ac:dyDescent="0.35">
      <c r="B28" s="1896" t="s">
        <v>687</v>
      </c>
      <c r="C28" s="1897"/>
      <c r="D28" s="1897"/>
      <c r="E28" s="1897"/>
      <c r="F28" s="1897"/>
      <c r="G28" s="1897"/>
      <c r="H28" s="1897"/>
      <c r="I28" s="1897"/>
      <c r="J28" s="1897"/>
      <c r="K28" s="1898"/>
      <c r="P28" s="1165" t="s">
        <v>789</v>
      </c>
    </row>
    <row r="29" spans="2:16" ht="15" customHeight="1" x14ac:dyDescent="0.3">
      <c r="B29" s="1899" t="s">
        <v>688</v>
      </c>
      <c r="C29" s="1900"/>
      <c r="D29" s="1900"/>
      <c r="E29" s="1900"/>
      <c r="F29" s="1900"/>
      <c r="G29" s="1900"/>
      <c r="H29" s="1900"/>
      <c r="I29" s="1900"/>
      <c r="J29" s="1900"/>
      <c r="K29" s="1901"/>
      <c r="P29" s="1165" t="s">
        <v>790</v>
      </c>
    </row>
    <row r="30" spans="2:16" ht="15" customHeight="1" x14ac:dyDescent="0.3">
      <c r="B30" s="1890" t="s">
        <v>689</v>
      </c>
      <c r="C30" s="1891"/>
      <c r="D30" s="1891"/>
      <c r="E30" s="1891"/>
      <c r="F30" s="1891"/>
      <c r="G30" s="1891"/>
      <c r="H30" s="1170"/>
      <c r="J30" s="1247" t="s">
        <v>838</v>
      </c>
      <c r="K30" s="1248"/>
      <c r="L30" s="1165" t="s">
        <v>5</v>
      </c>
      <c r="P30" s="1165" t="s">
        <v>791</v>
      </c>
    </row>
    <row r="31" spans="2:16" ht="15" customHeight="1" x14ac:dyDescent="0.3">
      <c r="B31" s="1890" t="s">
        <v>690</v>
      </c>
      <c r="C31" s="1891"/>
      <c r="D31" s="1891"/>
      <c r="E31" s="1891"/>
      <c r="F31" s="1891"/>
      <c r="G31" s="1891"/>
      <c r="H31" s="1172"/>
      <c r="I31" s="1249"/>
      <c r="K31" s="1168"/>
      <c r="L31" s="1165" t="s">
        <v>6</v>
      </c>
      <c r="P31" s="1165" t="s">
        <v>792</v>
      </c>
    </row>
    <row r="32" spans="2:16" ht="15" customHeight="1" x14ac:dyDescent="0.25">
      <c r="B32" s="1167"/>
      <c r="K32" s="1168"/>
      <c r="P32" s="1165" t="s">
        <v>793</v>
      </c>
    </row>
    <row r="33" spans="2:16" ht="15" customHeight="1" x14ac:dyDescent="0.3">
      <c r="B33" s="1928" t="s">
        <v>1039</v>
      </c>
      <c r="C33" s="1929"/>
      <c r="D33" s="1929"/>
      <c r="E33" s="1929"/>
      <c r="F33" s="1929"/>
      <c r="G33" s="1172"/>
      <c r="H33" s="1112"/>
      <c r="I33" s="1112"/>
      <c r="J33" s="1112"/>
      <c r="K33" s="1150"/>
      <c r="P33" s="1165" t="s">
        <v>794</v>
      </c>
    </row>
    <row r="34" spans="2:16" ht="15" customHeight="1" x14ac:dyDescent="0.25">
      <c r="B34" s="1902" t="s">
        <v>1040</v>
      </c>
      <c r="C34" s="1903"/>
      <c r="D34" s="1903"/>
      <c r="E34" s="1903"/>
      <c r="F34" s="1903"/>
      <c r="G34" s="1903"/>
      <c r="H34" s="1903"/>
      <c r="I34" s="1903"/>
      <c r="J34" s="1903"/>
      <c r="K34" s="1904"/>
    </row>
    <row r="35" spans="2:16" ht="14.5" customHeight="1" thickBot="1" x14ac:dyDescent="0.3">
      <c r="B35" s="1905"/>
      <c r="C35" s="1906"/>
      <c r="D35" s="1906"/>
      <c r="E35" s="1906"/>
      <c r="F35" s="1906"/>
      <c r="G35" s="1906"/>
      <c r="H35" s="1906"/>
      <c r="I35" s="1906"/>
      <c r="J35" s="1906"/>
      <c r="K35" s="1907"/>
      <c r="P35" s="1165" t="s">
        <v>795</v>
      </c>
    </row>
    <row r="36" spans="2:16" x14ac:dyDescent="0.25">
      <c r="P36" s="1165" t="s">
        <v>796</v>
      </c>
    </row>
    <row r="37" spans="2:16" x14ac:dyDescent="0.25">
      <c r="P37" s="1165" t="s">
        <v>797</v>
      </c>
    </row>
    <row r="38" spans="2:16" x14ac:dyDescent="0.25">
      <c r="P38" s="1165" t="s">
        <v>798</v>
      </c>
    </row>
    <row r="39" spans="2:16" x14ac:dyDescent="0.25">
      <c r="P39" s="1165" t="s">
        <v>799</v>
      </c>
    </row>
    <row r="40" spans="2:16" x14ac:dyDescent="0.25">
      <c r="P40" s="1165" t="s">
        <v>800</v>
      </c>
    </row>
    <row r="41" spans="2:16" x14ac:dyDescent="0.25">
      <c r="P41" s="1165" t="s">
        <v>801</v>
      </c>
    </row>
    <row r="42" spans="2:16" x14ac:dyDescent="0.25">
      <c r="P42" s="1165" t="s">
        <v>802</v>
      </c>
    </row>
    <row r="44" spans="2:16" x14ac:dyDescent="0.25">
      <c r="P44" s="1165" t="s">
        <v>1087</v>
      </c>
    </row>
    <row r="45" spans="2:16" x14ac:dyDescent="0.25">
      <c r="P45" s="1165" t="s">
        <v>1088</v>
      </c>
    </row>
    <row r="46" spans="2:16" x14ac:dyDescent="0.25">
      <c r="P46" s="1165" t="s">
        <v>1089</v>
      </c>
    </row>
    <row r="47" spans="2:16" x14ac:dyDescent="0.25">
      <c r="P47" s="1165" t="s">
        <v>1090</v>
      </c>
    </row>
  </sheetData>
  <sheetProtection selectLockedCells="1"/>
  <mergeCells count="38">
    <mergeCell ref="F4:J4"/>
    <mergeCell ref="B7:K7"/>
    <mergeCell ref="D12:H12"/>
    <mergeCell ref="B14:K16"/>
    <mergeCell ref="B33:F33"/>
    <mergeCell ref="G22:I22"/>
    <mergeCell ref="J22:K22"/>
    <mergeCell ref="B23:C23"/>
    <mergeCell ref="D23:F23"/>
    <mergeCell ref="G23:I23"/>
    <mergeCell ref="J23:K23"/>
    <mergeCell ref="D22:F22"/>
    <mergeCell ref="B24:C24"/>
    <mergeCell ref="G24:I24"/>
    <mergeCell ref="J24:K24"/>
    <mergeCell ref="B25:C25"/>
    <mergeCell ref="B34:K35"/>
    <mergeCell ref="B1:K1"/>
    <mergeCell ref="B3:K3"/>
    <mergeCell ref="B4:E4"/>
    <mergeCell ref="B21:C21"/>
    <mergeCell ref="D21:F21"/>
    <mergeCell ref="G21:I21"/>
    <mergeCell ref="J21:K21"/>
    <mergeCell ref="B5:E5"/>
    <mergeCell ref="F5:J5"/>
    <mergeCell ref="D20:F20"/>
    <mergeCell ref="E2:K2"/>
    <mergeCell ref="B19:K19"/>
    <mergeCell ref="B20:C20"/>
    <mergeCell ref="G20:I20"/>
    <mergeCell ref="J20:K20"/>
    <mergeCell ref="B31:G31"/>
    <mergeCell ref="D25:F25"/>
    <mergeCell ref="H25:K25"/>
    <mergeCell ref="B28:K28"/>
    <mergeCell ref="B29:K29"/>
    <mergeCell ref="B30:G30"/>
  </mergeCells>
  <dataValidations count="4">
    <dataValidation type="list" allowBlank="1" showInputMessage="1" showErrorMessage="1" sqref="H30:H31 G33" xr:uid="{C84E4E6B-C690-481A-ABEF-78E9ED36633F}">
      <formula1>$L$30:$L$31</formula1>
    </dataValidation>
    <dataValidation type="textLength" allowBlank="1" showInputMessage="1" showErrorMessage="1" error="Please use two letter abbreviation." sqref="D24" xr:uid="{64982DFF-C270-4F11-AC22-8D42B3FE9483}">
      <formula1>0</formula1>
      <formula2>2</formula2>
    </dataValidation>
    <dataValidation type="list" allowBlank="1" showInputMessage="1" showErrorMessage="1" sqref="J24:K24" xr:uid="{82B00277-D94A-4368-BE7D-76B2047A1E1B}">
      <formula1>"Urban, Rural"</formula1>
    </dataValidation>
    <dataValidation type="list" allowBlank="1" showInputMessage="1" showErrorMessage="1" sqref="F5" xr:uid="{A019BBAC-FEAE-4A36-9CA4-7AE56108372E}">
      <formula1>$P$33:$P$33</formula1>
    </dataValidation>
  </dataValidations>
  <pageMargins left="0.5" right="0.5" top="0.5" bottom="0.5" header="0.3" footer="0.3"/>
  <pageSetup orientation="portrait" r:id="rId1"/>
  <headerFooter>
    <oddFooter>&amp;L&amp;8Revised November 2024&amp;C&amp;8Universal Rental Development Application&amp;R&amp;8Page 1 of 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6273" r:id="rId4" name="Check Box 1">
              <controlPr defaultSize="0" autoFill="0" autoLine="0" autoPict="0">
                <anchor moveWithCells="1">
                  <from>
                    <xdr:col>1</xdr:col>
                    <xdr:colOff>304800</xdr:colOff>
                    <xdr:row>8</xdr:row>
                    <xdr:rowOff>0</xdr:rowOff>
                  </from>
                  <to>
                    <xdr:col>2</xdr:col>
                    <xdr:colOff>50800</xdr:colOff>
                    <xdr:row>9</xdr:row>
                    <xdr:rowOff>19050</xdr:rowOff>
                  </to>
                </anchor>
              </controlPr>
            </control>
          </mc:Choice>
        </mc:AlternateContent>
        <mc:AlternateContent xmlns:mc="http://schemas.openxmlformats.org/markup-compatibility/2006">
          <mc:Choice Requires="x14">
            <control shapeId="566274" r:id="rId5" name="Check Box 2">
              <controlPr defaultSize="0" autoFill="0" autoLine="0" autoPict="0">
                <anchor moveWithCells="1">
                  <from>
                    <xdr:col>3</xdr:col>
                    <xdr:colOff>304800</xdr:colOff>
                    <xdr:row>10</xdr:row>
                    <xdr:rowOff>0</xdr:rowOff>
                  </from>
                  <to>
                    <xdr:col>3</xdr:col>
                    <xdr:colOff>679450</xdr:colOff>
                    <xdr:row>11</xdr:row>
                    <xdr:rowOff>19050</xdr:rowOff>
                  </to>
                </anchor>
              </controlPr>
            </control>
          </mc:Choice>
        </mc:AlternateContent>
        <mc:AlternateContent xmlns:mc="http://schemas.openxmlformats.org/markup-compatibility/2006">
          <mc:Choice Requires="x14">
            <control shapeId="566275" r:id="rId6" name="Check Box 3">
              <controlPr defaultSize="0" autoFill="0" autoLine="0" autoPict="0">
                <anchor moveWithCells="1">
                  <from>
                    <xdr:col>3</xdr:col>
                    <xdr:colOff>298450</xdr:colOff>
                    <xdr:row>8</xdr:row>
                    <xdr:rowOff>114300</xdr:rowOff>
                  </from>
                  <to>
                    <xdr:col>3</xdr:col>
                    <xdr:colOff>660400</xdr:colOff>
                    <xdr:row>10</xdr:row>
                    <xdr:rowOff>12700</xdr:rowOff>
                  </to>
                </anchor>
              </controlPr>
            </control>
          </mc:Choice>
        </mc:AlternateContent>
        <mc:AlternateContent xmlns:mc="http://schemas.openxmlformats.org/markup-compatibility/2006">
          <mc:Choice Requires="x14">
            <control shapeId="566276" r:id="rId7" name="Check Box 4">
              <controlPr defaultSize="0" autoFill="0" autoLine="0" autoPict="0">
                <anchor moveWithCells="1">
                  <from>
                    <xdr:col>3</xdr:col>
                    <xdr:colOff>298450</xdr:colOff>
                    <xdr:row>7</xdr:row>
                    <xdr:rowOff>114300</xdr:rowOff>
                  </from>
                  <to>
                    <xdr:col>3</xdr:col>
                    <xdr:colOff>660400</xdr:colOff>
                    <xdr:row>9</xdr:row>
                    <xdr:rowOff>19050</xdr:rowOff>
                  </to>
                </anchor>
              </controlPr>
            </control>
          </mc:Choice>
        </mc:AlternateContent>
        <mc:AlternateContent xmlns:mc="http://schemas.openxmlformats.org/markup-compatibility/2006">
          <mc:Choice Requires="x14">
            <control shapeId="566277" r:id="rId8" name="Check Box 5">
              <controlPr defaultSize="0" autoFill="0" autoLine="0" autoPict="0">
                <anchor moveWithCells="1">
                  <from>
                    <xdr:col>1</xdr:col>
                    <xdr:colOff>304800</xdr:colOff>
                    <xdr:row>11</xdr:row>
                    <xdr:rowOff>0</xdr:rowOff>
                  </from>
                  <to>
                    <xdr:col>2</xdr:col>
                    <xdr:colOff>38100</xdr:colOff>
                    <xdr:row>12</xdr:row>
                    <xdr:rowOff>19050</xdr:rowOff>
                  </to>
                </anchor>
              </controlPr>
            </control>
          </mc:Choice>
        </mc:AlternateContent>
        <mc:AlternateContent xmlns:mc="http://schemas.openxmlformats.org/markup-compatibility/2006">
          <mc:Choice Requires="x14">
            <control shapeId="566278" r:id="rId9" name="Check Box 6">
              <controlPr defaultSize="0" autoFill="0" autoLine="0" autoPict="0">
                <anchor moveWithCells="1">
                  <from>
                    <xdr:col>1</xdr:col>
                    <xdr:colOff>304800</xdr:colOff>
                    <xdr:row>9</xdr:row>
                    <xdr:rowOff>127000</xdr:rowOff>
                  </from>
                  <to>
                    <xdr:col>2</xdr:col>
                    <xdr:colOff>50800</xdr:colOff>
                    <xdr:row>11</xdr:row>
                    <xdr:rowOff>12700</xdr:rowOff>
                  </to>
                </anchor>
              </controlPr>
            </control>
          </mc:Choice>
        </mc:AlternateContent>
        <mc:AlternateContent xmlns:mc="http://schemas.openxmlformats.org/markup-compatibility/2006">
          <mc:Choice Requires="x14">
            <control shapeId="566279" r:id="rId10" name="Check Box 7">
              <controlPr defaultSize="0" autoFill="0" autoLine="0" autoPict="0">
                <anchor moveWithCells="1">
                  <from>
                    <xdr:col>1</xdr:col>
                    <xdr:colOff>304800</xdr:colOff>
                    <xdr:row>8</xdr:row>
                    <xdr:rowOff>114300</xdr:rowOff>
                  </from>
                  <to>
                    <xdr:col>2</xdr:col>
                    <xdr:colOff>50800</xdr:colOff>
                    <xdr:row>10</xdr:row>
                    <xdr:rowOff>12700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0F74E-831E-40EB-BDBE-9A3AEB417DAA}">
  <sheetPr codeName="Sheet18"/>
  <dimension ref="B1:O35"/>
  <sheetViews>
    <sheetView showGridLines="0" showRowColHeaders="0" zoomScale="130" zoomScaleNormal="130" zoomScaleSheetLayoutView="100" zoomScalePageLayoutView="90" workbookViewId="0">
      <selection activeCell="S5" sqref="S5"/>
    </sheetView>
  </sheetViews>
  <sheetFormatPr defaultColWidth="9.1796875" defaultRowHeight="12.5" x14ac:dyDescent="0.25"/>
  <cols>
    <col min="1" max="1" width="4" style="1165" customWidth="1"/>
    <col min="2" max="2" width="10.26953125" style="1165" customWidth="1"/>
    <col min="3" max="3" width="9.1796875" style="1165"/>
    <col min="4" max="4" width="9.1796875" style="1165" customWidth="1"/>
    <col min="5" max="10" width="9.1796875" style="1165"/>
    <col min="11" max="11" width="9.1796875" style="1165" customWidth="1"/>
    <col min="12" max="14" width="9.1796875" style="1165" hidden="1" customWidth="1"/>
    <col min="15" max="15" width="10" style="1165" hidden="1" customWidth="1"/>
    <col min="16" max="16384" width="9.1796875" style="1165"/>
  </cols>
  <sheetData>
    <row r="1" spans="2:11" ht="14.5" thickBot="1" x14ac:dyDescent="0.35">
      <c r="B1" s="1942" t="s">
        <v>691</v>
      </c>
      <c r="C1" s="1943"/>
      <c r="D1" s="1943"/>
      <c r="E1" s="1943"/>
      <c r="F1" s="1943"/>
      <c r="G1" s="1943"/>
      <c r="H1" s="1943"/>
      <c r="I1" s="1943"/>
      <c r="J1" s="1943"/>
      <c r="K1" s="1944"/>
    </row>
    <row r="2" spans="2:11" ht="3" customHeight="1" x14ac:dyDescent="0.3">
      <c r="B2" s="1890"/>
      <c r="C2" s="1891"/>
      <c r="D2" s="1891"/>
      <c r="E2" s="1891"/>
      <c r="F2" s="1891"/>
      <c r="G2" s="1891"/>
      <c r="H2" s="1891"/>
      <c r="I2" s="1891"/>
      <c r="J2" s="1891"/>
      <c r="K2" s="1960"/>
    </row>
    <row r="3" spans="2:11" ht="14" x14ac:dyDescent="0.3">
      <c r="B3" s="1963" t="s">
        <v>692</v>
      </c>
      <c r="C3" s="1964"/>
      <c r="D3" s="1964"/>
      <c r="E3" s="1964"/>
      <c r="F3" s="1964"/>
      <c r="G3" s="1964"/>
      <c r="H3" s="1964"/>
      <c r="I3" s="1964"/>
      <c r="J3" s="1964"/>
      <c r="K3" s="1965"/>
    </row>
    <row r="4" spans="2:11" ht="32.25" customHeight="1" x14ac:dyDescent="0.3">
      <c r="B4" s="1966" t="s">
        <v>1382</v>
      </c>
      <c r="C4" s="1967"/>
      <c r="D4" s="1967"/>
      <c r="E4" s="1967"/>
      <c r="F4" s="1967"/>
      <c r="G4" s="1967"/>
      <c r="H4" s="1967"/>
      <c r="I4" s="1967"/>
      <c r="J4" s="1967"/>
      <c r="K4" s="1968"/>
    </row>
    <row r="5" spans="2:11" ht="9.75" customHeight="1" x14ac:dyDescent="0.3">
      <c r="B5" s="1738"/>
      <c r="C5" s="1741"/>
      <c r="D5" s="1741"/>
      <c r="E5" s="1741"/>
      <c r="F5" s="1741"/>
      <c r="G5" s="1741"/>
      <c r="H5" s="1741"/>
      <c r="I5" s="1741"/>
      <c r="J5" s="1741"/>
      <c r="K5" s="1742"/>
    </row>
    <row r="6" spans="2:11" ht="14.5" thickBot="1" x14ac:dyDescent="0.35">
      <c r="B6" s="1959" t="s">
        <v>994</v>
      </c>
      <c r="C6" s="1891"/>
      <c r="D6" s="1891"/>
      <c r="E6" s="1891"/>
      <c r="F6" s="1891"/>
      <c r="G6" s="1891"/>
      <c r="H6" s="1891"/>
      <c r="I6" s="1891"/>
      <c r="J6" s="1891"/>
      <c r="K6" s="1960"/>
    </row>
    <row r="7" spans="2:11" ht="14" x14ac:dyDescent="0.3">
      <c r="B7" s="1230" t="s">
        <v>693</v>
      </c>
      <c r="C7" s="1969" t="s">
        <v>996</v>
      </c>
      <c r="D7" s="1970"/>
      <c r="E7" s="1970"/>
      <c r="F7" s="1970"/>
      <c r="G7" s="1970"/>
      <c r="H7" s="1231" t="s">
        <v>694</v>
      </c>
      <c r="I7" s="1969" t="s">
        <v>695</v>
      </c>
      <c r="J7" s="1970"/>
      <c r="K7" s="1971"/>
    </row>
    <row r="8" spans="2:11" ht="14" x14ac:dyDescent="0.3">
      <c r="B8" s="1236"/>
      <c r="C8" s="1945" t="s">
        <v>996</v>
      </c>
      <c r="D8" s="1946"/>
      <c r="E8" s="1946"/>
      <c r="F8" s="1946"/>
      <c r="G8" s="1947"/>
      <c r="H8" s="1235">
        <v>20</v>
      </c>
      <c r="I8" s="1948" t="s">
        <v>695</v>
      </c>
      <c r="J8" s="1949"/>
      <c r="K8" s="1950"/>
    </row>
    <row r="9" spans="2:11" ht="14" x14ac:dyDescent="0.3">
      <c r="B9" s="1236"/>
      <c r="C9" s="1945" t="s">
        <v>996</v>
      </c>
      <c r="D9" s="1946"/>
      <c r="E9" s="1946"/>
      <c r="F9" s="1946"/>
      <c r="G9" s="1947"/>
      <c r="H9" s="1235">
        <v>30</v>
      </c>
      <c r="I9" s="1948" t="s">
        <v>695</v>
      </c>
      <c r="J9" s="1949"/>
      <c r="K9" s="1950"/>
    </row>
    <row r="10" spans="2:11" ht="14" x14ac:dyDescent="0.3">
      <c r="B10" s="1236"/>
      <c r="C10" s="1945" t="s">
        <v>996</v>
      </c>
      <c r="D10" s="1946"/>
      <c r="E10" s="1946"/>
      <c r="F10" s="1946"/>
      <c r="G10" s="1947"/>
      <c r="H10" s="1235">
        <v>40</v>
      </c>
      <c r="I10" s="1948" t="s">
        <v>695</v>
      </c>
      <c r="J10" s="1949"/>
      <c r="K10" s="1950"/>
    </row>
    <row r="11" spans="2:11" ht="14" x14ac:dyDescent="0.3">
      <c r="B11" s="1236"/>
      <c r="C11" s="1945" t="s">
        <v>996</v>
      </c>
      <c r="D11" s="1946"/>
      <c r="E11" s="1946"/>
      <c r="F11" s="1946"/>
      <c r="G11" s="1947"/>
      <c r="H11" s="1235">
        <v>50</v>
      </c>
      <c r="I11" s="1948" t="s">
        <v>695</v>
      </c>
      <c r="J11" s="1949"/>
      <c r="K11" s="1950"/>
    </row>
    <row r="12" spans="2:11" ht="15" customHeight="1" x14ac:dyDescent="0.3">
      <c r="B12" s="1236"/>
      <c r="C12" s="1945" t="s">
        <v>996</v>
      </c>
      <c r="D12" s="1946"/>
      <c r="E12" s="1946"/>
      <c r="F12" s="1946"/>
      <c r="G12" s="1947"/>
      <c r="H12" s="1235">
        <v>60</v>
      </c>
      <c r="I12" s="1948" t="s">
        <v>695</v>
      </c>
      <c r="J12" s="1949"/>
      <c r="K12" s="1950"/>
    </row>
    <row r="13" spans="2:11" ht="15" customHeight="1" x14ac:dyDescent="0.3">
      <c r="B13" s="1236"/>
      <c r="C13" s="1945" t="s">
        <v>996</v>
      </c>
      <c r="D13" s="1946"/>
      <c r="E13" s="1946"/>
      <c r="F13" s="1946"/>
      <c r="G13" s="1947"/>
      <c r="H13" s="1235">
        <v>70</v>
      </c>
      <c r="I13" s="1948" t="s">
        <v>695</v>
      </c>
      <c r="J13" s="1949"/>
      <c r="K13" s="1950"/>
    </row>
    <row r="14" spans="2:11" ht="14" x14ac:dyDescent="0.3">
      <c r="B14" s="1236"/>
      <c r="C14" s="1945" t="s">
        <v>996</v>
      </c>
      <c r="D14" s="1946"/>
      <c r="E14" s="1946"/>
      <c r="F14" s="1946"/>
      <c r="G14" s="1947"/>
      <c r="H14" s="1235">
        <v>80</v>
      </c>
      <c r="I14" s="1948" t="s">
        <v>695</v>
      </c>
      <c r="J14" s="1949"/>
      <c r="K14" s="1950"/>
    </row>
    <row r="15" spans="2:11" ht="15" customHeight="1" x14ac:dyDescent="0.3">
      <c r="B15" s="1236"/>
      <c r="C15" s="1232" t="s">
        <v>995</v>
      </c>
      <c r="D15" s="1233"/>
      <c r="E15" s="1233"/>
      <c r="F15" s="1233"/>
      <c r="G15" s="1234"/>
      <c r="H15" s="1237"/>
      <c r="I15" s="1238"/>
      <c r="J15" s="1238"/>
      <c r="K15" s="1239"/>
    </row>
    <row r="16" spans="2:11" ht="15" customHeight="1" thickBot="1" x14ac:dyDescent="0.35">
      <c r="B16" s="1240">
        <f>SUM(B8:B15)</f>
        <v>0</v>
      </c>
      <c r="C16" s="1951" t="s">
        <v>696</v>
      </c>
      <c r="D16" s="1952"/>
      <c r="E16" s="1952"/>
      <c r="F16" s="1952"/>
      <c r="G16" s="1952"/>
      <c r="H16" s="1953"/>
      <c r="I16" s="1954"/>
      <c r="J16" s="1954"/>
      <c r="K16" s="1955"/>
    </row>
    <row r="17" spans="2:11" ht="14.25" customHeight="1" x14ac:dyDescent="0.25">
      <c r="B17" s="1956"/>
      <c r="C17" s="1957"/>
      <c r="D17" s="1957"/>
      <c r="E17" s="1957"/>
      <c r="F17" s="1957"/>
      <c r="G17" s="1957"/>
      <c r="H17" s="1957"/>
      <c r="I17" s="1957"/>
      <c r="J17" s="1957"/>
      <c r="K17" s="1958"/>
    </row>
    <row r="18" spans="2:11" ht="14" x14ac:dyDescent="0.3">
      <c r="B18" s="1959" t="s">
        <v>697</v>
      </c>
      <c r="C18" s="1891"/>
      <c r="D18" s="1891"/>
      <c r="E18" s="1891"/>
      <c r="F18" s="1891"/>
      <c r="G18" s="1891"/>
      <c r="H18" s="1891"/>
      <c r="I18" s="1891"/>
      <c r="J18" s="1891"/>
      <c r="K18" s="1960"/>
    </row>
    <row r="19" spans="2:11" ht="15" customHeight="1" x14ac:dyDescent="0.3">
      <c r="B19" s="1229" t="s">
        <v>698</v>
      </c>
      <c r="D19" s="1961" t="s">
        <v>699</v>
      </c>
      <c r="E19" s="1891"/>
      <c r="G19" s="1241" t="s">
        <v>672</v>
      </c>
      <c r="K19" s="1168"/>
    </row>
    <row r="20" spans="2:11" x14ac:dyDescent="0.25">
      <c r="B20" s="1236"/>
      <c r="D20" s="1962"/>
      <c r="E20" s="1962"/>
      <c r="G20" s="1170"/>
      <c r="K20" s="1168"/>
    </row>
    <row r="21" spans="2:11" x14ac:dyDescent="0.25">
      <c r="B21" s="1890"/>
      <c r="C21" s="1934"/>
      <c r="D21" s="1934"/>
      <c r="E21" s="1934"/>
      <c r="F21" s="1934"/>
      <c r="G21" s="1934"/>
      <c r="H21" s="1934"/>
      <c r="I21" s="1934"/>
      <c r="J21" s="1934"/>
      <c r="K21" s="1935"/>
    </row>
    <row r="22" spans="2:11" ht="14.25" customHeight="1" x14ac:dyDescent="0.3">
      <c r="B22" s="1167" t="s">
        <v>1058</v>
      </c>
      <c r="C22" s="1112"/>
      <c r="D22" s="1112"/>
      <c r="E22" s="1112"/>
      <c r="F22" s="1170"/>
      <c r="G22" s="1894" t="s">
        <v>917</v>
      </c>
      <c r="H22" s="1894"/>
      <c r="I22" s="1894"/>
      <c r="J22" s="1894"/>
      <c r="K22" s="1171"/>
    </row>
    <row r="23" spans="2:11" ht="14.5" thickBot="1" x14ac:dyDescent="0.35">
      <c r="B23" s="1162" t="s">
        <v>700</v>
      </c>
      <c r="C23" s="1123"/>
      <c r="D23" s="1123"/>
      <c r="E23" s="1123"/>
      <c r="F23" s="1170"/>
      <c r="H23" s="1242"/>
      <c r="K23" s="1168"/>
    </row>
    <row r="24" spans="2:11" ht="14.5" thickBot="1" x14ac:dyDescent="0.35">
      <c r="B24" s="1942" t="s">
        <v>701</v>
      </c>
      <c r="C24" s="1943"/>
      <c r="D24" s="1943"/>
      <c r="E24" s="1943"/>
      <c r="F24" s="1943"/>
      <c r="G24" s="1943"/>
      <c r="H24" s="1943"/>
      <c r="I24" s="1943"/>
      <c r="J24" s="1943"/>
      <c r="K24" s="1944"/>
    </row>
    <row r="25" spans="2:11" x14ac:dyDescent="0.25">
      <c r="B25" s="1890"/>
      <c r="C25" s="1934"/>
      <c r="D25" s="1934"/>
      <c r="E25" s="1934"/>
      <c r="F25" s="1934"/>
      <c r="G25" s="1934"/>
      <c r="H25" s="1934"/>
      <c r="I25" s="1934"/>
      <c r="J25" s="1934"/>
      <c r="K25" s="1935"/>
    </row>
    <row r="26" spans="2:11" x14ac:dyDescent="0.25">
      <c r="B26" s="1167" t="s">
        <v>702</v>
      </c>
      <c r="E26" s="1165" t="s">
        <v>703</v>
      </c>
      <c r="F26" s="1165" t="s">
        <v>704</v>
      </c>
      <c r="G26" s="1165" t="s">
        <v>705</v>
      </c>
      <c r="H26" s="1165" t="s">
        <v>706</v>
      </c>
      <c r="J26" s="1934"/>
      <c r="K26" s="1935"/>
    </row>
    <row r="27" spans="2:11" x14ac:dyDescent="0.25">
      <c r="B27" s="1167"/>
      <c r="D27" s="1161" t="s">
        <v>58</v>
      </c>
      <c r="E27" s="1938"/>
      <c r="F27" s="1938"/>
      <c r="G27" s="1938"/>
      <c r="I27" s="1160" t="s">
        <v>707</v>
      </c>
      <c r="J27" s="1170"/>
      <c r="K27" s="1168"/>
    </row>
    <row r="28" spans="2:11" ht="14" x14ac:dyDescent="0.3">
      <c r="B28" s="1890" t="s">
        <v>708</v>
      </c>
      <c r="C28" s="1891"/>
      <c r="D28" s="1891"/>
      <c r="E28" s="1891"/>
      <c r="F28" s="1941"/>
      <c r="G28" s="1893"/>
      <c r="H28" s="1934" t="s">
        <v>709</v>
      </c>
      <c r="I28" s="1934"/>
      <c r="J28" s="1934"/>
      <c r="K28" s="1935"/>
    </row>
    <row r="29" spans="2:11" x14ac:dyDescent="0.25">
      <c r="B29" s="1911" t="s">
        <v>710</v>
      </c>
      <c r="C29" s="1894"/>
      <c r="D29" s="1894"/>
      <c r="E29" s="1892"/>
      <c r="F29" s="1892"/>
      <c r="G29" s="1892"/>
      <c r="H29" s="1892"/>
      <c r="I29" s="1892"/>
      <c r="J29" s="1892"/>
      <c r="K29" s="1940"/>
    </row>
    <row r="30" spans="2:11" x14ac:dyDescent="0.25">
      <c r="B30" s="1911" t="s">
        <v>1</v>
      </c>
      <c r="C30" s="1894"/>
      <c r="D30" s="1894"/>
      <c r="E30" s="1915"/>
      <c r="F30" s="1915"/>
      <c r="G30" s="1915"/>
      <c r="H30" s="1915"/>
      <c r="I30" s="1915"/>
      <c r="J30" s="1915"/>
      <c r="K30" s="1939"/>
    </row>
    <row r="31" spans="2:11" x14ac:dyDescent="0.25">
      <c r="B31" s="1911" t="s">
        <v>2</v>
      </c>
      <c r="C31" s="1894"/>
      <c r="D31" s="1894"/>
      <c r="E31" s="1915"/>
      <c r="F31" s="1915"/>
      <c r="G31" s="1915"/>
      <c r="H31" s="1915"/>
      <c r="I31" s="1165" t="s">
        <v>7</v>
      </c>
      <c r="J31" s="1915"/>
      <c r="K31" s="1939"/>
    </row>
    <row r="32" spans="2:11" ht="15" customHeight="1" x14ac:dyDescent="0.25">
      <c r="B32" s="1911" t="s">
        <v>711</v>
      </c>
      <c r="C32" s="1894"/>
      <c r="D32" s="1894"/>
      <c r="E32" s="1915"/>
      <c r="F32" s="1915"/>
      <c r="G32" s="1915"/>
      <c r="H32" s="1915"/>
      <c r="I32" s="1165" t="s">
        <v>712</v>
      </c>
      <c r="J32" s="1892"/>
      <c r="K32" s="1940"/>
    </row>
    <row r="33" spans="2:11" x14ac:dyDescent="0.25">
      <c r="B33" s="1890"/>
      <c r="C33" s="1934"/>
      <c r="D33" s="1934"/>
      <c r="E33" s="1934"/>
      <c r="F33" s="1934"/>
      <c r="G33" s="1934"/>
      <c r="H33" s="1934"/>
      <c r="I33" s="1934"/>
      <c r="J33" s="1934"/>
      <c r="K33" s="1935"/>
    </row>
    <row r="34" spans="2:11" x14ac:dyDescent="0.25">
      <c r="B34" s="1890" t="s">
        <v>713</v>
      </c>
      <c r="C34" s="1934"/>
      <c r="D34" s="1934"/>
      <c r="E34" s="1934"/>
      <c r="F34" s="1934"/>
      <c r="G34" s="1934"/>
      <c r="H34" s="1170"/>
      <c r="I34" s="1934"/>
      <c r="J34" s="1934"/>
      <c r="K34" s="1935"/>
    </row>
    <row r="35" spans="2:11" ht="15" customHeight="1" thickBot="1" x14ac:dyDescent="0.3">
      <c r="B35" s="1162"/>
      <c r="C35" s="1243" t="s">
        <v>714</v>
      </c>
      <c r="D35" s="1936"/>
      <c r="E35" s="1936"/>
      <c r="F35" s="1936"/>
      <c r="G35" s="1936"/>
      <c r="H35" s="1936"/>
      <c r="I35" s="1936"/>
      <c r="J35" s="1936"/>
      <c r="K35" s="1937"/>
    </row>
  </sheetData>
  <sheetProtection selectLockedCells="1"/>
  <mergeCells count="50">
    <mergeCell ref="B1:K1"/>
    <mergeCell ref="B2:K2"/>
    <mergeCell ref="B3:K3"/>
    <mergeCell ref="B4:K4"/>
    <mergeCell ref="C7:G7"/>
    <mergeCell ref="I7:K7"/>
    <mergeCell ref="B6:K6"/>
    <mergeCell ref="C8:G8"/>
    <mergeCell ref="I8:K8"/>
    <mergeCell ref="C9:G9"/>
    <mergeCell ref="I9:K9"/>
    <mergeCell ref="C10:G10"/>
    <mergeCell ref="I10:K10"/>
    <mergeCell ref="C11:G11"/>
    <mergeCell ref="I11:K11"/>
    <mergeCell ref="C12:G12"/>
    <mergeCell ref="I12:K12"/>
    <mergeCell ref="C13:G13"/>
    <mergeCell ref="I13:K13"/>
    <mergeCell ref="B24:K24"/>
    <mergeCell ref="C14:G14"/>
    <mergeCell ref="I14:K14"/>
    <mergeCell ref="C16:G16"/>
    <mergeCell ref="H16:K16"/>
    <mergeCell ref="B17:K17"/>
    <mergeCell ref="B18:K18"/>
    <mergeCell ref="D19:E19"/>
    <mergeCell ref="G22:J22"/>
    <mergeCell ref="B21:K21"/>
    <mergeCell ref="D20:E20"/>
    <mergeCell ref="B25:K25"/>
    <mergeCell ref="J26:K26"/>
    <mergeCell ref="B28:E28"/>
    <mergeCell ref="F28:G28"/>
    <mergeCell ref="H28:K28"/>
    <mergeCell ref="B33:K33"/>
    <mergeCell ref="B34:G34"/>
    <mergeCell ref="I34:K34"/>
    <mergeCell ref="D35:K35"/>
    <mergeCell ref="E27:G27"/>
    <mergeCell ref="B30:D30"/>
    <mergeCell ref="E30:K30"/>
    <mergeCell ref="B31:D31"/>
    <mergeCell ref="E31:H31"/>
    <mergeCell ref="J31:K31"/>
    <mergeCell ref="B32:D32"/>
    <mergeCell ref="E32:H32"/>
    <mergeCell ref="J32:K32"/>
    <mergeCell ref="B29:D29"/>
    <mergeCell ref="E29:K29"/>
  </mergeCells>
  <conditionalFormatting sqref="B8 B13:B14">
    <cfRule type="expression" dxfId="5" priority="13">
      <formula>#REF!="YES"</formula>
    </cfRule>
    <cfRule type="expression" dxfId="4" priority="14">
      <formula>#REF!="YES"</formula>
    </cfRule>
  </conditionalFormatting>
  <conditionalFormatting sqref="B15">
    <cfRule type="expression" dxfId="3" priority="2">
      <formula>#REF!="Average Income Election"</formula>
    </cfRule>
  </conditionalFormatting>
  <conditionalFormatting sqref="B20">
    <cfRule type="expression" dxfId="2" priority="1">
      <formula>#REF!="Average Income Election"</formula>
    </cfRule>
  </conditionalFormatting>
  <dataValidations count="2">
    <dataValidation type="textLength" allowBlank="1" showInputMessage="1" showErrorMessage="1" error="Please enter two-letter abbreviation." sqref="J31:K31" xr:uid="{7090745A-95C3-4BE9-BF3F-1C3185D6B4D9}">
      <formula1>0</formula1>
      <formula2>2</formula2>
    </dataValidation>
    <dataValidation type="list" allowBlank="1" showInputMessage="1" showErrorMessage="1" sqref="H34 K22 F22 F4:J5 D20:D21 E21" xr:uid="{708F8F5D-DB5B-48CA-BA72-13D0E60FE78D}">
      <formula1>#REF!</formula1>
    </dataValidation>
  </dataValidations>
  <pageMargins left="0.5" right="0.5" top="0.3" bottom="0.5" header="0" footer="0.3"/>
  <pageSetup orientation="portrait" r:id="rId1"/>
  <headerFooter>
    <oddFooter>&amp;L&amp;8Revised November 2024&amp;C&amp;8Universal Rental Development Application&amp;R&amp;8Page 2 of 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7297" r:id="rId4" name="Check Box 1">
              <controlPr defaultSize="0" autoFill="0" autoLine="0" autoPict="0">
                <anchor moveWithCells="1">
                  <from>
                    <xdr:col>4</xdr:col>
                    <xdr:colOff>469900</xdr:colOff>
                    <xdr:row>24</xdr:row>
                    <xdr:rowOff>127000</xdr:rowOff>
                  </from>
                  <to>
                    <xdr:col>5</xdr:col>
                    <xdr:colOff>222250</xdr:colOff>
                    <xdr:row>26</xdr:row>
                    <xdr:rowOff>50800</xdr:rowOff>
                  </to>
                </anchor>
              </controlPr>
            </control>
          </mc:Choice>
        </mc:AlternateContent>
        <mc:AlternateContent xmlns:mc="http://schemas.openxmlformats.org/markup-compatibility/2006">
          <mc:Choice Requires="x14">
            <control shapeId="567298" r:id="rId5" name="Check Box 2">
              <controlPr defaultSize="0" autoFill="0" autoLine="0" autoPict="0">
                <anchor moveWithCells="1">
                  <from>
                    <xdr:col>3</xdr:col>
                    <xdr:colOff>457200</xdr:colOff>
                    <xdr:row>24</xdr:row>
                    <xdr:rowOff>127000</xdr:rowOff>
                  </from>
                  <to>
                    <xdr:col>4</xdr:col>
                    <xdr:colOff>190500</xdr:colOff>
                    <xdr:row>26</xdr:row>
                    <xdr:rowOff>57150</xdr:rowOff>
                  </to>
                </anchor>
              </controlPr>
            </control>
          </mc:Choice>
        </mc:AlternateContent>
        <mc:AlternateContent xmlns:mc="http://schemas.openxmlformats.org/markup-compatibility/2006">
          <mc:Choice Requires="x14">
            <control shapeId="567299" r:id="rId6" name="Check Box 3">
              <controlPr defaultSize="0" autoFill="0" autoLine="0" autoPict="0">
                <anchor moveWithCells="1">
                  <from>
                    <xdr:col>5</xdr:col>
                    <xdr:colOff>457200</xdr:colOff>
                    <xdr:row>24</xdr:row>
                    <xdr:rowOff>127000</xdr:rowOff>
                  </from>
                  <to>
                    <xdr:col>6</xdr:col>
                    <xdr:colOff>190500</xdr:colOff>
                    <xdr:row>26</xdr:row>
                    <xdr:rowOff>50800</xdr:rowOff>
                  </to>
                </anchor>
              </controlPr>
            </control>
          </mc:Choice>
        </mc:AlternateContent>
        <mc:AlternateContent xmlns:mc="http://schemas.openxmlformats.org/markup-compatibility/2006">
          <mc:Choice Requires="x14">
            <control shapeId="567300" r:id="rId7" name="Check Box 4">
              <controlPr defaultSize="0" autoFill="0" autoLine="0" autoPict="0">
                <anchor moveWithCells="1">
                  <from>
                    <xdr:col>3</xdr:col>
                    <xdr:colOff>69850</xdr:colOff>
                    <xdr:row>25</xdr:row>
                    <xdr:rowOff>114300</xdr:rowOff>
                  </from>
                  <to>
                    <xdr:col>3</xdr:col>
                    <xdr:colOff>247650</xdr:colOff>
                    <xdr:row>27</xdr:row>
                    <xdr:rowOff>38100</xdr:rowOff>
                  </to>
                </anchor>
              </controlPr>
            </control>
          </mc:Choice>
        </mc:AlternateContent>
        <mc:AlternateContent xmlns:mc="http://schemas.openxmlformats.org/markup-compatibility/2006">
          <mc:Choice Requires="x14">
            <control shapeId="567301" r:id="rId8" name="Check Box 5">
              <controlPr defaultSize="0" autoFill="0" autoLine="0" autoPict="0">
                <anchor moveWithCells="1">
                  <from>
                    <xdr:col>6</xdr:col>
                    <xdr:colOff>450850</xdr:colOff>
                    <xdr:row>24</xdr:row>
                    <xdr:rowOff>114300</xdr:rowOff>
                  </from>
                  <to>
                    <xdr:col>7</xdr:col>
                    <xdr:colOff>190500</xdr:colOff>
                    <xdr:row>26</xdr:row>
                    <xdr:rowOff>50800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4ED95-F5F0-4ECB-A72C-C63338859A54}">
  <sheetPr codeName="Sheet19">
    <pageSetUpPr fitToPage="1"/>
  </sheetPr>
  <dimension ref="B3:P30"/>
  <sheetViews>
    <sheetView showGridLines="0" showRowColHeaders="0" topLeftCell="A6" zoomScaleNormal="100" workbookViewId="0">
      <selection activeCell="K44" sqref="K44"/>
    </sheetView>
  </sheetViews>
  <sheetFormatPr defaultColWidth="9.1796875" defaultRowHeight="12.5" x14ac:dyDescent="0.25"/>
  <cols>
    <col min="1" max="1" width="4" style="1165" customWidth="1"/>
    <col min="2" max="4" width="9.1796875" style="1165"/>
    <col min="5" max="6" width="12" style="1165" customWidth="1"/>
    <col min="7" max="7" width="14.453125" style="1165" customWidth="1"/>
    <col min="8" max="8" width="11.453125" style="1165" bestFit="1" customWidth="1"/>
    <col min="9" max="10" width="9.1796875" style="1165"/>
    <col min="11" max="11" width="10.7265625" style="1165" customWidth="1"/>
    <col min="12" max="12" width="9.1796875" style="1165"/>
    <col min="13" max="13" width="0" style="1165" hidden="1" customWidth="1"/>
    <col min="14" max="16384" width="9.1796875" style="1165"/>
  </cols>
  <sheetData>
    <row r="3" spans="2:12" ht="13" thickBot="1" x14ac:dyDescent="0.3"/>
    <row r="4" spans="2:12" ht="14.5" thickBot="1" x14ac:dyDescent="0.35">
      <c r="B4" s="1942" t="s">
        <v>715</v>
      </c>
      <c r="C4" s="1972"/>
      <c r="D4" s="1972"/>
      <c r="E4" s="1972"/>
      <c r="F4" s="1972"/>
      <c r="G4" s="1972"/>
      <c r="H4" s="1972"/>
      <c r="I4" s="1972"/>
      <c r="J4" s="1972"/>
      <c r="K4" s="1972"/>
      <c r="L4" s="1973"/>
    </row>
    <row r="5" spans="2:12" ht="23.25" customHeight="1" x14ac:dyDescent="0.25">
      <c r="B5" s="1167"/>
      <c r="C5" s="1161"/>
      <c r="L5" s="1168"/>
    </row>
    <row r="6" spans="2:12" ht="23.25" customHeight="1" x14ac:dyDescent="0.25">
      <c r="B6" s="1167" t="s">
        <v>716</v>
      </c>
      <c r="D6" s="1165" t="s">
        <v>717</v>
      </c>
      <c r="E6" s="1170"/>
      <c r="F6" s="1181" t="s">
        <v>718</v>
      </c>
      <c r="G6" s="1165" t="s">
        <v>367</v>
      </c>
      <c r="I6" s="1938"/>
      <c r="J6" s="1938"/>
      <c r="L6" s="1168"/>
    </row>
    <row r="7" spans="2:12" ht="23.25" customHeight="1" x14ac:dyDescent="0.25">
      <c r="B7" s="1890"/>
      <c r="C7" s="1934"/>
      <c r="D7" s="1934"/>
      <c r="E7" s="1934"/>
      <c r="F7" s="1934"/>
      <c r="G7" s="1934"/>
      <c r="H7" s="1934"/>
      <c r="I7" s="1934"/>
      <c r="J7" s="1934"/>
      <c r="K7" s="1934"/>
      <c r="L7" s="1935"/>
    </row>
    <row r="8" spans="2:12" ht="23.25" customHeight="1" x14ac:dyDescent="0.25">
      <c r="B8" s="1974" t="s">
        <v>719</v>
      </c>
      <c r="C8" s="1975"/>
      <c r="D8" s="1975"/>
      <c r="E8" s="1975"/>
      <c r="F8" s="1975"/>
      <c r="G8" s="1170"/>
      <c r="H8" s="1197"/>
      <c r="I8" s="1165" t="s">
        <v>720</v>
      </c>
      <c r="J8" s="1892"/>
      <c r="K8" s="1892"/>
      <c r="L8" s="1940"/>
    </row>
    <row r="9" spans="2:12" ht="23.25" customHeight="1" x14ac:dyDescent="0.25">
      <c r="B9" s="1911" t="s">
        <v>721</v>
      </c>
      <c r="C9" s="1894"/>
      <c r="D9" s="1894"/>
      <c r="E9" s="1894"/>
      <c r="F9" s="1894"/>
      <c r="G9" s="1170"/>
      <c r="H9" s="1197"/>
      <c r="I9" s="1165" t="s">
        <v>722</v>
      </c>
      <c r="J9" s="1915"/>
      <c r="K9" s="1915"/>
      <c r="L9" s="1939"/>
    </row>
    <row r="10" spans="2:12" ht="23.25" customHeight="1" x14ac:dyDescent="0.25">
      <c r="B10" s="1911" t="s">
        <v>723</v>
      </c>
      <c r="C10" s="1894"/>
      <c r="D10" s="1894"/>
      <c r="E10" s="1894"/>
      <c r="F10" s="1894"/>
      <c r="G10" s="1305"/>
      <c r="H10" s="1165" t="s">
        <v>709</v>
      </c>
      <c r="L10" s="1168"/>
    </row>
    <row r="11" spans="2:12" ht="23.25" customHeight="1" x14ac:dyDescent="0.25">
      <c r="B11" s="1890" t="s">
        <v>724</v>
      </c>
      <c r="C11" s="1934"/>
      <c r="D11" s="1934"/>
      <c r="E11" s="1934"/>
      <c r="F11" s="1934"/>
      <c r="G11" s="1170"/>
      <c r="H11" s="1197"/>
      <c r="L11" s="1168"/>
    </row>
    <row r="12" spans="2:12" ht="23.25" customHeight="1" x14ac:dyDescent="0.25">
      <c r="B12" s="1890" t="s">
        <v>725</v>
      </c>
      <c r="C12" s="1934"/>
      <c r="D12" s="1934"/>
      <c r="E12" s="1934"/>
      <c r="F12" s="1934"/>
      <c r="G12" s="1170"/>
      <c r="H12" s="1197"/>
      <c r="L12" s="1168"/>
    </row>
    <row r="13" spans="2:12" ht="23.25" customHeight="1" x14ac:dyDescent="0.25">
      <c r="B13" s="1890" t="s">
        <v>726</v>
      </c>
      <c r="C13" s="1934"/>
      <c r="D13" s="1934"/>
      <c r="E13" s="1934"/>
      <c r="F13" s="1934"/>
      <c r="G13" s="1170"/>
      <c r="H13" s="1197"/>
      <c r="L13" s="1168"/>
    </row>
    <row r="14" spans="2:12" ht="23.25" customHeight="1" x14ac:dyDescent="0.25">
      <c r="B14" s="1911" t="s">
        <v>727</v>
      </c>
      <c r="C14" s="1894"/>
      <c r="D14" s="1894"/>
      <c r="E14" s="1894"/>
      <c r="F14" s="1894"/>
      <c r="G14" s="1892"/>
      <c r="H14" s="1892"/>
      <c r="I14" s="1892"/>
      <c r="J14" s="1892"/>
      <c r="K14" s="1892"/>
      <c r="L14" s="1940"/>
    </row>
    <row r="15" spans="2:12" ht="23.25" customHeight="1" x14ac:dyDescent="0.25">
      <c r="B15" s="1911" t="s">
        <v>728</v>
      </c>
      <c r="C15" s="1894"/>
      <c r="D15" s="1894"/>
      <c r="E15" s="1894"/>
      <c r="F15" s="1894"/>
      <c r="G15" s="1915"/>
      <c r="H15" s="1915"/>
      <c r="I15" s="1915"/>
      <c r="J15" s="1915"/>
      <c r="K15" s="1915"/>
      <c r="L15" s="1939"/>
    </row>
    <row r="16" spans="2:12" ht="15" customHeight="1" x14ac:dyDescent="0.25">
      <c r="B16" s="1166"/>
      <c r="C16" s="1161"/>
      <c r="D16" s="1161"/>
      <c r="E16" s="1161"/>
      <c r="F16" s="1161"/>
      <c r="L16" s="1168"/>
    </row>
    <row r="17" spans="2:16" ht="15" customHeight="1" thickBot="1" x14ac:dyDescent="0.3">
      <c r="B17" s="1198"/>
      <c r="C17" s="1199"/>
      <c r="D17" s="1200"/>
      <c r="E17" s="1200"/>
      <c r="F17" s="1200"/>
      <c r="G17" s="1201"/>
      <c r="H17" s="1201"/>
      <c r="I17" s="1201"/>
      <c r="J17" s="1201"/>
      <c r="K17" s="1201"/>
      <c r="L17" s="1202"/>
    </row>
    <row r="18" spans="2:16" ht="18.649999999999999" customHeight="1" thickBot="1" x14ac:dyDescent="0.4">
      <c r="B18" s="1976" t="s">
        <v>997</v>
      </c>
      <c r="C18" s="1977"/>
      <c r="D18" s="1977"/>
      <c r="E18" s="1977"/>
      <c r="F18" s="1977"/>
      <c r="G18" s="1977"/>
      <c r="H18" s="1977"/>
      <c r="I18" s="1977"/>
      <c r="J18" s="1977"/>
      <c r="K18" s="1977"/>
      <c r="L18" s="1978"/>
    </row>
    <row r="19" spans="2:16" ht="59.25" customHeight="1" thickBot="1" x14ac:dyDescent="0.3">
      <c r="B19" s="1979" t="s">
        <v>1044</v>
      </c>
      <c r="C19" s="1980"/>
      <c r="D19" s="1980"/>
      <c r="E19" s="1203" t="s">
        <v>652</v>
      </c>
      <c r="F19" s="1204" t="s">
        <v>1045</v>
      </c>
      <c r="G19" s="1204" t="s">
        <v>1046</v>
      </c>
      <c r="H19" s="1205" t="s">
        <v>1047</v>
      </c>
      <c r="I19" s="1206" t="s">
        <v>368</v>
      </c>
      <c r="J19" s="1205" t="s">
        <v>1048</v>
      </c>
      <c r="K19" s="1207" t="s">
        <v>1049</v>
      </c>
      <c r="L19" s="1208" t="s">
        <v>653</v>
      </c>
    </row>
    <row r="20" spans="2:16" ht="26.25" customHeight="1" thickBot="1" x14ac:dyDescent="0.3">
      <c r="B20" s="1981" t="s">
        <v>654</v>
      </c>
      <c r="C20" s="1982"/>
      <c r="D20" s="1983"/>
      <c r="E20" s="1209"/>
      <c r="F20" s="1210"/>
      <c r="G20" s="1210"/>
      <c r="H20" s="1210"/>
      <c r="I20" s="1211">
        <f>H20+G20+F20</f>
        <v>0</v>
      </c>
      <c r="J20" s="1211"/>
      <c r="K20" s="1212"/>
      <c r="L20" s="1213">
        <f>I20</f>
        <v>0</v>
      </c>
    </row>
    <row r="21" spans="2:16" ht="16.5" customHeight="1" thickBot="1" x14ac:dyDescent="0.35">
      <c r="B21" s="1896" t="s">
        <v>1050</v>
      </c>
      <c r="C21" s="1909"/>
      <c r="D21" s="1909"/>
      <c r="E21" s="1214"/>
      <c r="F21" s="1215"/>
      <c r="G21" s="1215"/>
      <c r="H21" s="1215"/>
      <c r="I21" s="1216"/>
      <c r="J21" s="1216"/>
      <c r="K21" s="1216"/>
      <c r="L21" s="1217"/>
    </row>
    <row r="22" spans="2:16" ht="26.25" customHeight="1" thickBot="1" x14ac:dyDescent="0.3">
      <c r="B22" s="1985" t="s">
        <v>1092</v>
      </c>
      <c r="C22" s="1986"/>
      <c r="D22" s="1987"/>
      <c r="E22" s="1306"/>
      <c r="F22" s="1307"/>
      <c r="G22" s="1308"/>
      <c r="H22" s="1307"/>
      <c r="I22" s="1309">
        <f>H22+G22+F22</f>
        <v>0</v>
      </c>
      <c r="J22" s="1307"/>
      <c r="K22" s="1307"/>
      <c r="L22" s="1310">
        <f>F22+G22+H22+J22+K22</f>
        <v>0</v>
      </c>
      <c r="P22" s="1220"/>
    </row>
    <row r="23" spans="2:16" ht="26.25" customHeight="1" thickBot="1" x14ac:dyDescent="0.3">
      <c r="B23" s="1988" t="s">
        <v>1093</v>
      </c>
      <c r="C23" s="1989"/>
      <c r="D23" s="1990"/>
      <c r="E23" s="1311"/>
      <c r="F23" s="1312"/>
      <c r="G23" s="1312"/>
      <c r="H23" s="1312"/>
      <c r="I23" s="1313">
        <f>H23+G23+F23</f>
        <v>0</v>
      </c>
      <c r="J23" s="1312"/>
      <c r="K23" s="1312"/>
      <c r="L23" s="1314">
        <f>F23+G23+H23+J23+K23</f>
        <v>0</v>
      </c>
    </row>
    <row r="24" spans="2:16" ht="26.25" customHeight="1" thickBot="1" x14ac:dyDescent="0.3">
      <c r="B24" s="1991" t="s">
        <v>1094</v>
      </c>
      <c r="C24" s="1992"/>
      <c r="D24" s="1993"/>
      <c r="E24" s="1221"/>
      <c r="F24" s="1222"/>
      <c r="G24" s="1222"/>
      <c r="H24" s="1222"/>
      <c r="I24" s="1218"/>
      <c r="J24" s="1222"/>
      <c r="K24" s="1222"/>
      <c r="L24" s="1219">
        <f>E24+0</f>
        <v>0</v>
      </c>
    </row>
    <row r="25" spans="2:16" ht="26.25" customHeight="1" thickBot="1" x14ac:dyDescent="0.3">
      <c r="B25" s="1988" t="s">
        <v>655</v>
      </c>
      <c r="C25" s="1989"/>
      <c r="D25" s="1990"/>
      <c r="E25" s="1311"/>
      <c r="F25" s="1315"/>
      <c r="G25" s="1315"/>
      <c r="H25" s="1316"/>
      <c r="I25" s="1317"/>
      <c r="J25" s="1318"/>
      <c r="K25" s="1318"/>
      <c r="L25" s="1314">
        <f>SUM(J25:K25)</f>
        <v>0</v>
      </c>
      <c r="P25" s="1161"/>
    </row>
    <row r="26" spans="2:16" ht="26.25" customHeight="1" x14ac:dyDescent="0.25">
      <c r="B26" s="1911" t="s">
        <v>368</v>
      </c>
      <c r="C26" s="1894"/>
      <c r="D26" s="1894"/>
      <c r="E26" s="1895"/>
      <c r="F26" s="1223">
        <f>F20</f>
        <v>0</v>
      </c>
      <c r="G26" s="1224">
        <f>G20</f>
        <v>0</v>
      </c>
      <c r="H26" s="1224">
        <f>H20</f>
        <v>0</v>
      </c>
      <c r="I26" s="1225"/>
      <c r="J26" s="1226"/>
      <c r="K26" s="1226"/>
      <c r="L26" s="1227">
        <f>L20</f>
        <v>0</v>
      </c>
    </row>
    <row r="27" spans="2:16" ht="26.25" customHeight="1" thickBot="1" x14ac:dyDescent="0.3">
      <c r="B27" s="1911" t="s">
        <v>656</v>
      </c>
      <c r="C27" s="1894"/>
      <c r="D27" s="1894"/>
      <c r="E27" s="1895"/>
      <c r="F27" s="1319">
        <f>F22+F23</f>
        <v>0</v>
      </c>
      <c r="G27" s="1319">
        <f>G22+G23</f>
        <v>0</v>
      </c>
      <c r="H27" s="1319">
        <f>H22+H23</f>
        <v>0</v>
      </c>
      <c r="I27" s="1320"/>
      <c r="J27" s="1321">
        <f>SUM(J22:J25)</f>
        <v>0</v>
      </c>
      <c r="K27" s="1321">
        <f>SUM(K22:K25)</f>
        <v>0</v>
      </c>
      <c r="L27" s="1314">
        <f>F27+G27+H27+J27+K27</f>
        <v>0</v>
      </c>
    </row>
    <row r="28" spans="2:16" x14ac:dyDescent="0.25">
      <c r="B28" s="1890"/>
      <c r="C28" s="1934"/>
      <c r="D28" s="1934"/>
      <c r="E28" s="1934"/>
      <c r="F28" s="1934"/>
      <c r="G28" s="1934"/>
      <c r="H28" s="1934"/>
      <c r="I28" s="1934"/>
      <c r="J28" s="1934"/>
      <c r="K28" s="1934"/>
      <c r="L28" s="1935"/>
    </row>
    <row r="29" spans="2:16" ht="15" x14ac:dyDescent="0.3">
      <c r="B29" s="1984" t="s">
        <v>657</v>
      </c>
      <c r="C29" s="1807"/>
      <c r="D29" s="1807"/>
      <c r="E29" s="1807"/>
      <c r="F29" s="1170"/>
      <c r="G29" s="1807" t="s">
        <v>1051</v>
      </c>
      <c r="H29" s="1807"/>
      <c r="I29" s="1807"/>
      <c r="J29" s="1807"/>
      <c r="K29" s="1170"/>
      <c r="L29" s="1228"/>
    </row>
    <row r="30" spans="2:16" ht="13" thickBot="1" x14ac:dyDescent="0.3">
      <c r="B30" s="1162"/>
      <c r="C30" s="1163"/>
      <c r="D30" s="1163"/>
      <c r="E30" s="1163"/>
      <c r="F30" s="1163"/>
      <c r="G30" s="1163"/>
      <c r="H30" s="1163"/>
      <c r="I30" s="1163"/>
      <c r="J30" s="1163"/>
      <c r="K30" s="1163"/>
      <c r="L30" s="1164"/>
    </row>
  </sheetData>
  <mergeCells count="28">
    <mergeCell ref="B29:E29"/>
    <mergeCell ref="G29:J29"/>
    <mergeCell ref="B22:D22"/>
    <mergeCell ref="B23:D23"/>
    <mergeCell ref="B24:D24"/>
    <mergeCell ref="B25:D25"/>
    <mergeCell ref="B26:E26"/>
    <mergeCell ref="B27:E27"/>
    <mergeCell ref="G15:L15"/>
    <mergeCell ref="B18:L18"/>
    <mergeCell ref="B19:D19"/>
    <mergeCell ref="B20:D20"/>
    <mergeCell ref="B28:L28"/>
    <mergeCell ref="B21:D21"/>
    <mergeCell ref="B15:F15"/>
    <mergeCell ref="G14:L14"/>
    <mergeCell ref="B4:L4"/>
    <mergeCell ref="B7:L7"/>
    <mergeCell ref="B8:F8"/>
    <mergeCell ref="J8:L8"/>
    <mergeCell ref="B9:F9"/>
    <mergeCell ref="J9:L9"/>
    <mergeCell ref="B10:F10"/>
    <mergeCell ref="B11:F11"/>
    <mergeCell ref="B12:F12"/>
    <mergeCell ref="B13:F13"/>
    <mergeCell ref="B14:F14"/>
    <mergeCell ref="I6:J6"/>
  </mergeCells>
  <dataValidations disablePrompts="1" count="1">
    <dataValidation type="list" allowBlank="1" showInputMessage="1" showErrorMessage="1" sqref="G8:G9 G11:G13" xr:uid="{620148F0-C66D-49AB-A91A-7A3FD0631A32}">
      <formula1>"Yes, No"</formula1>
    </dataValidation>
  </dataValidations>
  <pageMargins left="0.7" right="0.7" top="0.75" bottom="0.75" header="0.3" footer="0.3"/>
  <pageSetup scale="76" orientation="portrait" r:id="rId1"/>
  <headerFooter>
    <oddFooter>&amp;LRevised November 2024&amp;CUniversal Rental Development Application&amp;RPage 3 of 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8F75E-C796-4D01-9C5C-7132B0E1DB06}">
  <sheetPr codeName="Sheet20">
    <pageSetUpPr fitToPage="1"/>
  </sheetPr>
  <dimension ref="B1:Q1048547"/>
  <sheetViews>
    <sheetView showGridLines="0" showRowColHeaders="0" zoomScale="119" zoomScaleNormal="100" workbookViewId="0">
      <selection activeCell="F48" sqref="F48"/>
    </sheetView>
  </sheetViews>
  <sheetFormatPr defaultColWidth="9.1796875" defaultRowHeight="12.5" x14ac:dyDescent="0.25"/>
  <cols>
    <col min="1" max="1" width="4" style="1165" customWidth="1"/>
    <col min="2" max="3" width="9.1796875" style="1165"/>
    <col min="4" max="4" width="8.26953125" style="1165" customWidth="1"/>
    <col min="5" max="5" width="11.1796875" style="1165" customWidth="1"/>
    <col min="6" max="6" width="10.54296875" style="1165" customWidth="1"/>
    <col min="7" max="7" width="11" style="1165" customWidth="1"/>
    <col min="8" max="8" width="9.1796875" style="1165"/>
    <col min="9" max="9" width="8.54296875" style="1165" customWidth="1"/>
    <col min="10" max="10" width="9.1796875" style="1165"/>
    <col min="11" max="11" width="9" style="1165" customWidth="1"/>
    <col min="12" max="14" width="9.1796875" style="1165"/>
    <col min="15" max="15" width="9.1796875" style="1165" hidden="1" customWidth="1"/>
    <col min="16" max="16" width="39.1796875" style="1165" hidden="1" customWidth="1"/>
    <col min="17" max="17" width="9.1796875" style="1165" hidden="1" customWidth="1"/>
    <col min="18" max="16384" width="9.1796875" style="1165"/>
  </cols>
  <sheetData>
    <row r="1" spans="2:11" ht="15.75" customHeight="1" thickBot="1" x14ac:dyDescent="0.3">
      <c r="B1" s="2043" t="s">
        <v>729</v>
      </c>
      <c r="C1" s="2044"/>
      <c r="D1" s="2044"/>
      <c r="E1" s="2044"/>
      <c r="F1" s="2044"/>
      <c r="G1" s="2044"/>
      <c r="H1" s="2044"/>
      <c r="I1" s="2044"/>
      <c r="J1" s="2044"/>
      <c r="K1" s="2045"/>
    </row>
    <row r="2" spans="2:11" ht="6.75" customHeight="1" x14ac:dyDescent="0.25">
      <c r="B2" s="1167"/>
      <c r="K2" s="1168"/>
    </row>
    <row r="3" spans="2:11" ht="12.75" customHeight="1" x14ac:dyDescent="0.25">
      <c r="B3" s="2035" t="s">
        <v>730</v>
      </c>
      <c r="C3" s="2036"/>
      <c r="D3" s="2036"/>
      <c r="E3" s="2036" t="s">
        <v>954</v>
      </c>
      <c r="F3" s="2038"/>
      <c r="G3" s="2042"/>
      <c r="H3" s="2042"/>
      <c r="K3" s="1168"/>
    </row>
    <row r="4" spans="2:11" ht="12.75" customHeight="1" x14ac:dyDescent="0.25">
      <c r="B4" s="2025" t="s">
        <v>731</v>
      </c>
      <c r="C4" s="1948"/>
      <c r="D4" s="1948"/>
      <c r="E4" s="2033"/>
      <c r="F4" s="2041"/>
      <c r="G4" s="2042"/>
      <c r="H4" s="2042"/>
      <c r="K4" s="1168"/>
    </row>
    <row r="5" spans="2:11" ht="12.75" customHeight="1" x14ac:dyDescent="0.25">
      <c r="B5" s="2025" t="s">
        <v>732</v>
      </c>
      <c r="C5" s="1948"/>
      <c r="D5" s="1948"/>
      <c r="E5" s="2033"/>
      <c r="F5" s="2041"/>
      <c r="G5" s="2042"/>
      <c r="H5" s="2042"/>
      <c r="K5" s="1168"/>
    </row>
    <row r="6" spans="2:11" ht="12.75" customHeight="1" x14ac:dyDescent="0.25">
      <c r="B6" s="2025" t="s">
        <v>733</v>
      </c>
      <c r="C6" s="1948"/>
      <c r="D6" s="1948"/>
      <c r="E6" s="2033"/>
      <c r="F6" s="2041"/>
      <c r="G6" s="2042"/>
      <c r="H6" s="2042"/>
      <c r="K6" s="1168"/>
    </row>
    <row r="7" spans="2:11" ht="12.75" customHeight="1" x14ac:dyDescent="0.25">
      <c r="B7" s="2025" t="s">
        <v>734</v>
      </c>
      <c r="C7" s="1948"/>
      <c r="D7" s="1948"/>
      <c r="E7" s="2033"/>
      <c r="F7" s="2041"/>
      <c r="G7" s="2042"/>
      <c r="H7" s="2042"/>
      <c r="K7" s="1168"/>
    </row>
    <row r="8" spans="2:11" ht="12.75" customHeight="1" x14ac:dyDescent="0.25">
      <c r="B8" s="2025" t="s">
        <v>735</v>
      </c>
      <c r="C8" s="1948"/>
      <c r="D8" s="1948"/>
      <c r="E8" s="2033"/>
      <c r="F8" s="2041"/>
      <c r="G8" s="2042"/>
      <c r="H8" s="2042"/>
      <c r="K8" s="1168"/>
    </row>
    <row r="9" spans="2:11" ht="12.75" customHeight="1" x14ac:dyDescent="0.25">
      <c r="B9" s="2034" t="s">
        <v>920</v>
      </c>
      <c r="C9" s="2033"/>
      <c r="D9" s="2033"/>
      <c r="E9" s="2033"/>
      <c r="F9" s="2041"/>
      <c r="G9" s="2042"/>
      <c r="H9" s="2042"/>
      <c r="K9" s="1168"/>
    </row>
    <row r="10" spans="2:11" ht="12.75" customHeight="1" x14ac:dyDescent="0.25">
      <c r="B10" s="2034" t="s">
        <v>1106</v>
      </c>
      <c r="C10" s="2033"/>
      <c r="D10" s="2033"/>
      <c r="E10" s="2033"/>
      <c r="F10" s="2041"/>
      <c r="G10" s="2042"/>
      <c r="H10" s="2042"/>
      <c r="K10" s="1168"/>
    </row>
    <row r="11" spans="2:11" ht="12.75" customHeight="1" x14ac:dyDescent="0.25">
      <c r="B11" s="2025" t="s">
        <v>736</v>
      </c>
      <c r="C11" s="1948"/>
      <c r="D11" s="1948"/>
      <c r="E11" s="2033"/>
      <c r="F11" s="2041"/>
      <c r="G11" s="2042"/>
      <c r="H11" s="2042"/>
      <c r="K11" s="1168"/>
    </row>
    <row r="12" spans="2:11" ht="12.75" customHeight="1" x14ac:dyDescent="0.25">
      <c r="B12" s="2025" t="s">
        <v>737</v>
      </c>
      <c r="C12" s="1948"/>
      <c r="D12" s="1948"/>
      <c r="E12" s="2033"/>
      <c r="F12" s="2041"/>
      <c r="G12" s="2042"/>
      <c r="H12" s="2042"/>
      <c r="K12" s="1168"/>
    </row>
    <row r="13" spans="2:11" ht="12.75" customHeight="1" x14ac:dyDescent="0.25">
      <c r="B13" s="2025" t="s">
        <v>738</v>
      </c>
      <c r="C13" s="1948"/>
      <c r="D13" s="1948"/>
      <c r="E13" s="2033"/>
      <c r="F13" s="2041"/>
      <c r="G13" s="2042"/>
      <c r="H13" s="2042"/>
      <c r="K13" s="1168"/>
    </row>
    <row r="14" spans="2:11" ht="12.75" customHeight="1" x14ac:dyDescent="0.25">
      <c r="B14" s="2025" t="s">
        <v>739</v>
      </c>
      <c r="C14" s="1948"/>
      <c r="D14" s="1948"/>
      <c r="E14" s="2033"/>
      <c r="F14" s="2041"/>
      <c r="G14" s="2042"/>
      <c r="H14" s="2042"/>
      <c r="K14" s="1168"/>
    </row>
    <row r="15" spans="2:11" ht="12.75" customHeight="1" x14ac:dyDescent="0.25">
      <c r="B15" s="1182" t="s">
        <v>58</v>
      </c>
      <c r="C15" s="2039"/>
      <c r="D15" s="2040"/>
      <c r="E15" s="2033"/>
      <c r="F15" s="2041"/>
      <c r="G15" s="2042"/>
      <c r="H15" s="2042"/>
      <c r="K15" s="1168"/>
    </row>
    <row r="16" spans="2:11" ht="4.5" customHeight="1" thickBot="1" x14ac:dyDescent="0.3">
      <c r="B16" s="1890"/>
      <c r="C16" s="1934"/>
      <c r="D16" s="1934"/>
      <c r="E16" s="1934"/>
      <c r="F16" s="1934"/>
      <c r="G16" s="1934"/>
      <c r="H16" s="1934"/>
      <c r="I16" s="1934"/>
      <c r="J16" s="1934"/>
      <c r="K16" s="1935"/>
    </row>
    <row r="17" spans="2:16" ht="14.25" customHeight="1" thickBot="1" x14ac:dyDescent="0.3">
      <c r="B17" s="2043" t="s">
        <v>740</v>
      </c>
      <c r="C17" s="2044"/>
      <c r="D17" s="2044"/>
      <c r="E17" s="2044"/>
      <c r="F17" s="2044"/>
      <c r="G17" s="2044"/>
      <c r="H17" s="2044"/>
      <c r="I17" s="2044"/>
      <c r="J17" s="2044"/>
      <c r="K17" s="2045"/>
    </row>
    <row r="18" spans="2:16" ht="4.5" customHeight="1" x14ac:dyDescent="0.25">
      <c r="B18" s="1890"/>
      <c r="C18" s="1934"/>
      <c r="D18" s="1934"/>
      <c r="E18" s="1934"/>
      <c r="F18" s="1934"/>
      <c r="G18" s="1934"/>
      <c r="H18" s="1934"/>
      <c r="I18" s="1934"/>
      <c r="J18" s="1934"/>
      <c r="K18" s="1935"/>
    </row>
    <row r="19" spans="2:16" ht="12.75" customHeight="1" x14ac:dyDescent="0.25">
      <c r="B19" s="2035" t="s">
        <v>741</v>
      </c>
      <c r="C19" s="2036"/>
      <c r="D19" s="2037" t="s">
        <v>742</v>
      </c>
      <c r="E19" s="2037"/>
      <c r="F19" s="2000" t="s">
        <v>919</v>
      </c>
      <c r="G19" s="2036" t="s">
        <v>743</v>
      </c>
      <c r="H19" s="2036"/>
      <c r="I19" s="2036"/>
      <c r="J19" s="2036"/>
      <c r="K19" s="2038"/>
    </row>
    <row r="20" spans="2:16" ht="12.75" customHeight="1" x14ac:dyDescent="0.25">
      <c r="B20" s="2002"/>
      <c r="C20" s="2003"/>
      <c r="D20" s="2003"/>
      <c r="E20" s="2004"/>
      <c r="F20" s="2001"/>
      <c r="G20" s="1185" t="s">
        <v>960</v>
      </c>
      <c r="H20" s="1185" t="s">
        <v>117</v>
      </c>
      <c r="I20" s="1185" t="s">
        <v>955</v>
      </c>
      <c r="J20" s="1185" t="s">
        <v>119</v>
      </c>
      <c r="K20" s="1186" t="s">
        <v>956</v>
      </c>
      <c r="P20" s="1165" t="s">
        <v>832</v>
      </c>
    </row>
    <row r="21" spans="2:16" ht="12.75" customHeight="1" x14ac:dyDescent="0.25">
      <c r="B21" s="2025" t="s">
        <v>744</v>
      </c>
      <c r="C21" s="1948"/>
      <c r="D21" s="2033"/>
      <c r="E21" s="2033"/>
      <c r="F21" s="1183"/>
      <c r="G21" s="1183"/>
      <c r="H21" s="1183"/>
      <c r="I21" s="1183"/>
      <c r="J21" s="1183"/>
      <c r="K21" s="1184"/>
      <c r="P21" s="1165" t="s">
        <v>833</v>
      </c>
    </row>
    <row r="22" spans="2:16" ht="12.75" customHeight="1" x14ac:dyDescent="0.25">
      <c r="B22" s="2034" t="s">
        <v>1106</v>
      </c>
      <c r="C22" s="2033"/>
      <c r="D22" s="2033"/>
      <c r="E22" s="2033"/>
      <c r="F22" s="1183"/>
      <c r="G22" s="1183"/>
      <c r="H22" s="1183"/>
      <c r="I22" s="1183"/>
      <c r="J22" s="1183"/>
      <c r="K22" s="1184"/>
    </row>
    <row r="23" spans="2:16" ht="12.75" customHeight="1" x14ac:dyDescent="0.25">
      <c r="B23" s="2025" t="s">
        <v>745</v>
      </c>
      <c r="C23" s="1948"/>
      <c r="D23" s="2033"/>
      <c r="E23" s="2033"/>
      <c r="F23" s="1183"/>
      <c r="G23" s="1183"/>
      <c r="H23" s="1183"/>
      <c r="I23" s="1183"/>
      <c r="J23" s="1183"/>
      <c r="K23" s="1184"/>
    </row>
    <row r="24" spans="2:16" ht="12.75" customHeight="1" x14ac:dyDescent="0.25">
      <c r="B24" s="2025" t="s">
        <v>746</v>
      </c>
      <c r="C24" s="1948"/>
      <c r="D24" s="2033"/>
      <c r="E24" s="2033"/>
      <c r="F24" s="1183"/>
      <c r="G24" s="1183"/>
      <c r="H24" s="1183"/>
      <c r="I24" s="1183"/>
      <c r="J24" s="1183"/>
      <c r="K24" s="1184"/>
      <c r="P24" s="1165" t="s">
        <v>1118</v>
      </c>
    </row>
    <row r="25" spans="2:16" ht="12.75" customHeight="1" x14ac:dyDescent="0.25">
      <c r="B25" s="2025" t="s">
        <v>747</v>
      </c>
      <c r="C25" s="1948"/>
      <c r="D25" s="2033"/>
      <c r="E25" s="2033"/>
      <c r="F25" s="1183"/>
      <c r="G25" s="1183"/>
      <c r="H25" s="1183"/>
      <c r="I25" s="1183"/>
      <c r="J25" s="1183"/>
      <c r="K25" s="1184"/>
      <c r="P25" s="1165" t="s">
        <v>1119</v>
      </c>
    </row>
    <row r="26" spans="2:16" ht="12.75" customHeight="1" x14ac:dyDescent="0.25">
      <c r="B26" s="2025" t="s">
        <v>957</v>
      </c>
      <c r="C26" s="1948"/>
      <c r="D26" s="2033"/>
      <c r="E26" s="2033"/>
      <c r="F26" s="1183"/>
      <c r="G26" s="1183"/>
      <c r="H26" s="1183"/>
      <c r="I26" s="1183"/>
      <c r="J26" s="1183"/>
      <c r="K26" s="1184"/>
      <c r="P26" s="1165" t="s">
        <v>1117</v>
      </c>
    </row>
    <row r="27" spans="2:16" ht="12.75" customHeight="1" x14ac:dyDescent="0.25">
      <c r="B27" s="2025" t="s">
        <v>958</v>
      </c>
      <c r="C27" s="1948"/>
      <c r="D27" s="2026" t="s">
        <v>1124</v>
      </c>
      <c r="E27" s="2026"/>
      <c r="F27" s="1183"/>
      <c r="G27" s="1183"/>
      <c r="H27" s="1183"/>
      <c r="I27" s="1183"/>
      <c r="J27" s="1183"/>
      <c r="K27" s="1184"/>
      <c r="P27" s="1165" t="s">
        <v>1123</v>
      </c>
    </row>
    <row r="28" spans="2:16" ht="12.75" customHeight="1" x14ac:dyDescent="0.25">
      <c r="B28" s="2025" t="s">
        <v>959</v>
      </c>
      <c r="C28" s="1948"/>
      <c r="D28" s="2026" t="s">
        <v>1124</v>
      </c>
      <c r="E28" s="2026"/>
      <c r="F28" s="1183"/>
      <c r="G28" s="1183"/>
      <c r="H28" s="1183"/>
      <c r="I28" s="1183"/>
      <c r="J28" s="1183"/>
      <c r="K28" s="1184"/>
      <c r="P28" s="1165" t="s">
        <v>1120</v>
      </c>
    </row>
    <row r="29" spans="2:16" ht="12.75" customHeight="1" x14ac:dyDescent="0.25">
      <c r="B29" s="2027" t="s">
        <v>748</v>
      </c>
      <c r="C29" s="2028"/>
      <c r="D29" s="2028"/>
      <c r="E29" s="2028"/>
      <c r="F29" s="2029"/>
      <c r="G29" s="1187">
        <f>SUM(G21:G28)</f>
        <v>0</v>
      </c>
      <c r="H29" s="1187">
        <f>SUM(H21:H28)</f>
        <v>0</v>
      </c>
      <c r="I29" s="1187">
        <f>SUM(I21:I28)</f>
        <v>0</v>
      </c>
      <c r="J29" s="1187">
        <f>SUM(J21:J28)</f>
        <v>0</v>
      </c>
      <c r="K29" s="1188">
        <f>SUM(K21:K28)</f>
        <v>0</v>
      </c>
      <c r="P29" s="1165" t="s">
        <v>1121</v>
      </c>
    </row>
    <row r="30" spans="2:16" ht="6.75" customHeight="1" x14ac:dyDescent="0.25">
      <c r="B30" s="2012"/>
      <c r="C30" s="2013"/>
      <c r="D30" s="2013"/>
      <c r="E30" s="2013"/>
      <c r="F30" s="2013"/>
      <c r="G30" s="2013"/>
      <c r="H30" s="2013"/>
      <c r="I30" s="2013"/>
      <c r="J30" s="2013"/>
      <c r="K30" s="2030"/>
    </row>
    <row r="31" spans="2:16" ht="12.75" customHeight="1" x14ac:dyDescent="0.25">
      <c r="B31" s="1911" t="s">
        <v>749</v>
      </c>
      <c r="C31" s="1894"/>
      <c r="D31" s="1894"/>
      <c r="E31" s="1894"/>
      <c r="F31" s="2031"/>
      <c r="G31" s="2031"/>
      <c r="H31" s="2031"/>
      <c r="I31" s="2031"/>
      <c r="J31" s="2031"/>
      <c r="K31" s="2032"/>
    </row>
    <row r="32" spans="2:16" ht="4.5" customHeight="1" x14ac:dyDescent="0.25">
      <c r="B32" s="1890"/>
      <c r="C32" s="1934"/>
      <c r="D32" s="1934"/>
      <c r="E32" s="1934"/>
      <c r="F32" s="1934"/>
      <c r="G32" s="1934"/>
      <c r="H32" s="1934"/>
      <c r="I32" s="1934"/>
      <c r="J32" s="1934"/>
      <c r="K32" s="1935"/>
    </row>
    <row r="33" spans="2:16" x14ac:dyDescent="0.25">
      <c r="B33" s="2016" t="s">
        <v>1122</v>
      </c>
      <c r="C33" s="2017"/>
      <c r="D33" s="2017"/>
      <c r="E33" s="2017"/>
      <c r="F33" s="2017"/>
      <c r="G33" s="2017"/>
      <c r="H33" s="2017"/>
      <c r="I33" s="2017"/>
      <c r="J33" s="2017"/>
      <c r="K33" s="2018"/>
    </row>
    <row r="34" spans="2:16" x14ac:dyDescent="0.25">
      <c r="B34" s="2016"/>
      <c r="C34" s="2017"/>
      <c r="D34" s="2017"/>
      <c r="E34" s="2017"/>
      <c r="F34" s="2017"/>
      <c r="G34" s="2017"/>
      <c r="H34" s="2017"/>
      <c r="I34" s="2017"/>
      <c r="J34" s="2017"/>
      <c r="K34" s="2018"/>
    </row>
    <row r="35" spans="2:16" ht="6" customHeight="1" thickBot="1" x14ac:dyDescent="0.3">
      <c r="B35" s="1189"/>
      <c r="C35" s="1190"/>
      <c r="D35" s="1190"/>
      <c r="E35" s="1190"/>
      <c r="F35" s="1190"/>
      <c r="G35" s="1190"/>
      <c r="H35" s="1190"/>
      <c r="I35" s="1190"/>
      <c r="J35" s="1190"/>
      <c r="K35" s="1191"/>
    </row>
    <row r="36" spans="2:16" ht="14.5" thickBot="1" x14ac:dyDescent="0.3">
      <c r="B36" s="2019" t="s">
        <v>750</v>
      </c>
      <c r="C36" s="2020"/>
      <c r="D36" s="2020"/>
      <c r="E36" s="2020"/>
      <c r="F36" s="2020"/>
      <c r="G36" s="2020"/>
      <c r="H36" s="2020"/>
      <c r="I36" s="2020"/>
      <c r="J36" s="2020"/>
      <c r="K36" s="2021"/>
    </row>
    <row r="37" spans="2:16" x14ac:dyDescent="0.25">
      <c r="B37" s="1890" t="s">
        <v>751</v>
      </c>
      <c r="C37" s="1934"/>
      <c r="D37" s="1934"/>
      <c r="E37" s="1934"/>
      <c r="F37" s="1934"/>
      <c r="G37" s="1170"/>
      <c r="K37" s="1168"/>
    </row>
    <row r="38" spans="2:16" x14ac:dyDescent="0.25">
      <c r="B38" s="1890" t="s">
        <v>752</v>
      </c>
      <c r="C38" s="1934"/>
      <c r="D38" s="1934"/>
      <c r="E38" s="1934"/>
      <c r="F38" s="1934"/>
      <c r="G38" s="1170"/>
      <c r="K38" s="1168"/>
    </row>
    <row r="39" spans="2:16" x14ac:dyDescent="0.25">
      <c r="B39" s="1167" t="s">
        <v>1107</v>
      </c>
      <c r="K39" s="1168"/>
    </row>
    <row r="40" spans="2:16" x14ac:dyDescent="0.25">
      <c r="B40" s="2024"/>
      <c r="C40" s="1892"/>
      <c r="D40" s="1892"/>
      <c r="E40" s="1892"/>
      <c r="F40" s="1892"/>
      <c r="G40" s="1892"/>
      <c r="H40" s="1892"/>
      <c r="I40" s="1892"/>
      <c r="J40" s="1892"/>
      <c r="K40" s="1940"/>
      <c r="P40" s="1165" t="s">
        <v>5</v>
      </c>
    </row>
    <row r="41" spans="2:16" x14ac:dyDescent="0.25">
      <c r="B41" s="2012" t="s">
        <v>753</v>
      </c>
      <c r="C41" s="2013"/>
      <c r="D41" s="2013"/>
      <c r="E41" s="1192"/>
      <c r="G41" s="2013" t="s">
        <v>754</v>
      </c>
      <c r="H41" s="2013"/>
      <c r="I41" s="2013"/>
      <c r="J41" s="2013"/>
      <c r="K41" s="1280"/>
      <c r="P41" s="1165" t="s">
        <v>6</v>
      </c>
    </row>
    <row r="42" spans="2:16" x14ac:dyDescent="0.25">
      <c r="B42" s="1890" t="s">
        <v>755</v>
      </c>
      <c r="C42" s="1934"/>
      <c r="D42" s="1934"/>
      <c r="E42" s="1934"/>
      <c r="F42" s="1892"/>
      <c r="G42" s="1892"/>
      <c r="K42" s="1168"/>
    </row>
    <row r="43" spans="2:16" ht="26.25" customHeight="1" x14ac:dyDescent="0.25">
      <c r="B43" s="2007" t="s">
        <v>756</v>
      </c>
      <c r="C43" s="2008"/>
      <c r="D43" s="2008"/>
      <c r="E43" s="2008"/>
      <c r="F43" s="2008"/>
      <c r="G43" s="2008"/>
      <c r="H43" s="2014"/>
      <c r="I43" s="2014"/>
      <c r="J43" s="2014"/>
      <c r="K43" s="2015"/>
      <c r="P43" s="1165" t="s">
        <v>834</v>
      </c>
    </row>
    <row r="44" spans="2:16" x14ac:dyDescent="0.25">
      <c r="B44" s="1890" t="s">
        <v>757</v>
      </c>
      <c r="C44" s="1934"/>
      <c r="D44" s="1934"/>
      <c r="E44" s="1934"/>
      <c r="F44" s="1934"/>
      <c r="G44" s="1934"/>
      <c r="H44" s="1172"/>
      <c r="K44" s="1168"/>
      <c r="P44" s="1165" t="s">
        <v>835</v>
      </c>
    </row>
    <row r="45" spans="2:16" x14ac:dyDescent="0.25">
      <c r="B45" s="1890" t="s">
        <v>758</v>
      </c>
      <c r="C45" s="1934"/>
      <c r="D45" s="1934"/>
      <c r="E45" s="1934"/>
      <c r="F45" s="1934"/>
      <c r="G45" s="1934"/>
      <c r="H45" s="1172"/>
      <c r="K45" s="1168"/>
    </row>
    <row r="46" spans="2:16" x14ac:dyDescent="0.25">
      <c r="B46" s="1890" t="s">
        <v>759</v>
      </c>
      <c r="C46" s="1934"/>
      <c r="D46" s="1934"/>
      <c r="E46" s="1934"/>
      <c r="F46" s="1934"/>
      <c r="G46" s="1934"/>
      <c r="H46" s="1172"/>
      <c r="K46" s="1168"/>
      <c r="P46" s="1165" t="s">
        <v>836</v>
      </c>
    </row>
    <row r="47" spans="2:16" x14ac:dyDescent="0.25">
      <c r="B47" s="1890" t="s">
        <v>760</v>
      </c>
      <c r="C47" s="1934"/>
      <c r="D47" s="1934"/>
      <c r="E47" s="1934"/>
      <c r="F47" s="1934"/>
      <c r="G47" s="1934"/>
      <c r="H47" s="1172"/>
      <c r="K47" s="1168"/>
      <c r="P47" s="1165" t="s">
        <v>837</v>
      </c>
    </row>
    <row r="48" spans="2:16" x14ac:dyDescent="0.25">
      <c r="B48" s="1167"/>
      <c r="C48" s="1165" t="s">
        <v>761</v>
      </c>
      <c r="E48" s="1193"/>
      <c r="F48" s="1165" t="s">
        <v>762</v>
      </c>
      <c r="H48" s="1194"/>
      <c r="K48" s="1168"/>
    </row>
    <row r="49" spans="2:11" ht="5.25" customHeight="1" x14ac:dyDescent="0.25">
      <c r="B49" s="1167"/>
      <c r="K49" s="1168"/>
    </row>
    <row r="50" spans="2:11" x14ac:dyDescent="0.25">
      <c r="B50" s="2007" t="s">
        <v>918</v>
      </c>
      <c r="C50" s="2008"/>
      <c r="D50" s="2008"/>
      <c r="E50" s="2008"/>
      <c r="F50" s="2008"/>
      <c r="G50" s="2008"/>
      <c r="H50" s="2008"/>
      <c r="I50" s="2008"/>
      <c r="J50" s="2008"/>
      <c r="K50" s="2009"/>
    </row>
    <row r="51" spans="2:11" x14ac:dyDescent="0.25">
      <c r="B51" s="2007"/>
      <c r="C51" s="2008"/>
      <c r="D51" s="2008"/>
      <c r="E51" s="2008"/>
      <c r="F51" s="2008"/>
      <c r="G51" s="2008"/>
      <c r="H51" s="2008"/>
      <c r="I51" s="2008"/>
      <c r="J51" s="2008"/>
      <c r="K51" s="2009"/>
    </row>
    <row r="52" spans="2:11" x14ac:dyDescent="0.25">
      <c r="B52" s="2007"/>
      <c r="C52" s="2008"/>
      <c r="D52" s="2008"/>
      <c r="E52" s="2008"/>
      <c r="F52" s="2008"/>
      <c r="G52" s="2008"/>
      <c r="H52" s="2008"/>
      <c r="I52" s="2008"/>
      <c r="J52" s="2008"/>
      <c r="K52" s="2009"/>
    </row>
    <row r="53" spans="2:11" ht="36.65" customHeight="1" thickBot="1" x14ac:dyDescent="0.3">
      <c r="B53" s="1195" t="s">
        <v>763</v>
      </c>
      <c r="C53" s="1196"/>
      <c r="D53" s="1196"/>
      <c r="E53" s="2048" t="s">
        <v>1319</v>
      </c>
      <c r="F53" s="2048"/>
      <c r="G53" s="2048"/>
      <c r="H53" s="2046" t="s">
        <v>764</v>
      </c>
      <c r="I53" s="2047"/>
      <c r="J53" s="2010" t="s">
        <v>1320</v>
      </c>
      <c r="K53" s="2011"/>
    </row>
    <row r="54" spans="2:11" x14ac:dyDescent="0.25">
      <c r="B54" s="2023"/>
      <c r="C54" s="1994"/>
      <c r="D54" s="1994"/>
      <c r="E54" s="2050"/>
      <c r="F54" s="2051"/>
      <c r="G54" s="2052"/>
      <c r="H54" s="2049"/>
      <c r="I54" s="2049"/>
      <c r="J54" s="1994"/>
      <c r="K54" s="1995"/>
    </row>
    <row r="55" spans="2:11" x14ac:dyDescent="0.25">
      <c r="B55" s="1996"/>
      <c r="C55" s="1997"/>
      <c r="D55" s="1997"/>
      <c r="E55" s="2054"/>
      <c r="F55" s="2055"/>
      <c r="G55" s="2056"/>
      <c r="H55" s="1999"/>
      <c r="I55" s="1999"/>
      <c r="J55" s="1997"/>
      <c r="K55" s="1998"/>
    </row>
    <row r="56" spans="2:11" x14ac:dyDescent="0.25">
      <c r="B56" s="1996"/>
      <c r="C56" s="1997"/>
      <c r="D56" s="1997"/>
      <c r="E56" s="2054"/>
      <c r="F56" s="2055"/>
      <c r="G56" s="2056"/>
      <c r="H56" s="1999"/>
      <c r="I56" s="1999"/>
      <c r="J56" s="1997"/>
      <c r="K56" s="1998"/>
    </row>
    <row r="57" spans="2:11" x14ac:dyDescent="0.25">
      <c r="B57" s="1996"/>
      <c r="C57" s="1997"/>
      <c r="D57" s="1997"/>
      <c r="E57" s="2054"/>
      <c r="F57" s="2055"/>
      <c r="G57" s="2056"/>
      <c r="H57" s="1999"/>
      <c r="I57" s="1999"/>
      <c r="J57" s="1997"/>
      <c r="K57" s="1998"/>
    </row>
    <row r="58" spans="2:11" x14ac:dyDescent="0.25">
      <c r="B58" s="1996"/>
      <c r="C58" s="1997"/>
      <c r="D58" s="1997"/>
      <c r="E58" s="2054"/>
      <c r="F58" s="2055"/>
      <c r="G58" s="2056"/>
      <c r="H58" s="1999"/>
      <c r="I58" s="1999"/>
      <c r="J58" s="1997"/>
      <c r="K58" s="1998"/>
    </row>
    <row r="59" spans="2:11" x14ac:dyDescent="0.25">
      <c r="B59" s="1996"/>
      <c r="C59" s="1997"/>
      <c r="D59" s="1997"/>
      <c r="E59" s="2054"/>
      <c r="F59" s="2055"/>
      <c r="G59" s="2056"/>
      <c r="H59" s="1999"/>
      <c r="I59" s="1999"/>
      <c r="J59" s="1997"/>
      <c r="K59" s="1998"/>
    </row>
    <row r="60" spans="2:11" x14ac:dyDescent="0.25">
      <c r="B60" s="1996"/>
      <c r="C60" s="1997"/>
      <c r="D60" s="1997"/>
      <c r="E60" s="2054"/>
      <c r="F60" s="2055"/>
      <c r="G60" s="2056"/>
      <c r="H60" s="1999"/>
      <c r="I60" s="1999"/>
      <c r="J60" s="1997"/>
      <c r="K60" s="1998"/>
    </row>
    <row r="61" spans="2:11" x14ac:dyDescent="0.25">
      <c r="B61" s="1996"/>
      <c r="C61" s="1997"/>
      <c r="D61" s="1997"/>
      <c r="E61" s="2054"/>
      <c r="F61" s="2055"/>
      <c r="G61" s="2056"/>
      <c r="H61" s="1999"/>
      <c r="I61" s="1999"/>
      <c r="J61" s="1997"/>
      <c r="K61" s="1998"/>
    </row>
    <row r="62" spans="2:11" x14ac:dyDescent="0.25">
      <c r="B62" s="1996"/>
      <c r="C62" s="1997"/>
      <c r="D62" s="1997"/>
      <c r="E62" s="2054"/>
      <c r="F62" s="2055"/>
      <c r="G62" s="2056"/>
      <c r="H62" s="1999"/>
      <c r="I62" s="1999"/>
      <c r="J62" s="1997"/>
      <c r="K62" s="1998"/>
    </row>
    <row r="63" spans="2:11" ht="15.75" customHeight="1" thickBot="1" x14ac:dyDescent="0.3">
      <c r="B63" s="2005"/>
      <c r="C63" s="2006"/>
      <c r="D63" s="2006"/>
      <c r="E63" s="2057"/>
      <c r="F63" s="2058"/>
      <c r="G63" s="2059"/>
      <c r="H63" s="2053"/>
      <c r="I63" s="2053"/>
      <c r="J63" s="2006"/>
      <c r="K63" s="2022"/>
    </row>
    <row r="1048547" spans="7:8" x14ac:dyDescent="0.25">
      <c r="G1048547" s="1948"/>
      <c r="H1048547" s="1948"/>
    </row>
  </sheetData>
  <sheetProtection selectLockedCells="1"/>
  <mergeCells count="129">
    <mergeCell ref="H63:I63"/>
    <mergeCell ref="E55:G55"/>
    <mergeCell ref="E56:G56"/>
    <mergeCell ref="E57:G57"/>
    <mergeCell ref="E58:G58"/>
    <mergeCell ref="E59:G59"/>
    <mergeCell ref="E60:G60"/>
    <mergeCell ref="E61:G61"/>
    <mergeCell ref="E62:G62"/>
    <mergeCell ref="E63:G63"/>
    <mergeCell ref="H53:I53"/>
    <mergeCell ref="E53:G53"/>
    <mergeCell ref="H55:I55"/>
    <mergeCell ref="H54:I54"/>
    <mergeCell ref="H56:I56"/>
    <mergeCell ref="H57:I57"/>
    <mergeCell ref="H58:I58"/>
    <mergeCell ref="H59:I59"/>
    <mergeCell ref="H60:I60"/>
    <mergeCell ref="E54:G54"/>
    <mergeCell ref="B1:K1"/>
    <mergeCell ref="B3:D3"/>
    <mergeCell ref="E3:F3"/>
    <mergeCell ref="G3:H3"/>
    <mergeCell ref="B4:D4"/>
    <mergeCell ref="E4:F4"/>
    <mergeCell ref="G4:H4"/>
    <mergeCell ref="B7:D7"/>
    <mergeCell ref="E7:F7"/>
    <mergeCell ref="G7:H7"/>
    <mergeCell ref="B8:D8"/>
    <mergeCell ref="E8:F8"/>
    <mergeCell ref="G8:H8"/>
    <mergeCell ref="B5:D5"/>
    <mergeCell ref="E5:F5"/>
    <mergeCell ref="G5:H5"/>
    <mergeCell ref="B6:D6"/>
    <mergeCell ref="E6:F6"/>
    <mergeCell ref="G6:H6"/>
    <mergeCell ref="B11:D11"/>
    <mergeCell ref="E11:F11"/>
    <mergeCell ref="G11:H11"/>
    <mergeCell ref="B12:D12"/>
    <mergeCell ref="E12:F12"/>
    <mergeCell ref="G12:H12"/>
    <mergeCell ref="B9:D9"/>
    <mergeCell ref="E9:F9"/>
    <mergeCell ref="G9:H9"/>
    <mergeCell ref="B10:D10"/>
    <mergeCell ref="E10:F10"/>
    <mergeCell ref="G10:H10"/>
    <mergeCell ref="C15:D15"/>
    <mergeCell ref="E15:F15"/>
    <mergeCell ref="G15:H15"/>
    <mergeCell ref="B16:K16"/>
    <mergeCell ref="B17:K17"/>
    <mergeCell ref="B18:K18"/>
    <mergeCell ref="B13:D13"/>
    <mergeCell ref="E13:F13"/>
    <mergeCell ref="G13:H13"/>
    <mergeCell ref="B14:D14"/>
    <mergeCell ref="E14:F14"/>
    <mergeCell ref="G14:H14"/>
    <mergeCell ref="B22:C22"/>
    <mergeCell ref="D22:E22"/>
    <mergeCell ref="B23:C23"/>
    <mergeCell ref="D23:E23"/>
    <mergeCell ref="B24:C24"/>
    <mergeCell ref="D24:E24"/>
    <mergeCell ref="B19:C19"/>
    <mergeCell ref="D19:E19"/>
    <mergeCell ref="G19:K19"/>
    <mergeCell ref="B21:C21"/>
    <mergeCell ref="D21:E21"/>
    <mergeCell ref="B38:F38"/>
    <mergeCell ref="B40:K40"/>
    <mergeCell ref="B28:C28"/>
    <mergeCell ref="D28:E28"/>
    <mergeCell ref="B29:F29"/>
    <mergeCell ref="B30:K30"/>
    <mergeCell ref="B31:E31"/>
    <mergeCell ref="F31:K31"/>
    <mergeCell ref="B25:C25"/>
    <mergeCell ref="D25:E25"/>
    <mergeCell ref="B26:C26"/>
    <mergeCell ref="D26:E26"/>
    <mergeCell ref="B27:C27"/>
    <mergeCell ref="D27:E27"/>
    <mergeCell ref="G1048547:H1048547"/>
    <mergeCell ref="F19:F20"/>
    <mergeCell ref="B20:E20"/>
    <mergeCell ref="B60:D60"/>
    <mergeCell ref="B63:D63"/>
    <mergeCell ref="B44:G44"/>
    <mergeCell ref="B45:G45"/>
    <mergeCell ref="B46:G46"/>
    <mergeCell ref="B47:G47"/>
    <mergeCell ref="B50:K52"/>
    <mergeCell ref="J53:K53"/>
    <mergeCell ref="B41:D41"/>
    <mergeCell ref="G41:J41"/>
    <mergeCell ref="B42:E42"/>
    <mergeCell ref="F42:G42"/>
    <mergeCell ref="B43:G43"/>
    <mergeCell ref="H43:K43"/>
    <mergeCell ref="B32:K32"/>
    <mergeCell ref="B33:K34"/>
    <mergeCell ref="B36:K36"/>
    <mergeCell ref="B37:F37"/>
    <mergeCell ref="J60:K60"/>
    <mergeCell ref="J63:K63"/>
    <mergeCell ref="B54:D54"/>
    <mergeCell ref="J54:K54"/>
    <mergeCell ref="B55:D55"/>
    <mergeCell ref="B56:D56"/>
    <mergeCell ref="B57:D57"/>
    <mergeCell ref="B58:D58"/>
    <mergeCell ref="B59:D59"/>
    <mergeCell ref="B61:D61"/>
    <mergeCell ref="B62:D62"/>
    <mergeCell ref="J55:K55"/>
    <mergeCell ref="J56:K56"/>
    <mergeCell ref="J57:K57"/>
    <mergeCell ref="J58:K58"/>
    <mergeCell ref="J59:K59"/>
    <mergeCell ref="J61:K61"/>
    <mergeCell ref="J62:K62"/>
    <mergeCell ref="H61:I61"/>
    <mergeCell ref="H62:I62"/>
  </mergeCells>
  <dataValidations count="8">
    <dataValidation type="list" allowBlank="1" showInputMessage="1" showErrorMessage="1" sqref="H43:K43" xr:uid="{4CDF3063-8E39-4CBE-857B-26A44767BE8E}">
      <formula1>$P$46:$P$47</formula1>
    </dataValidation>
    <dataValidation type="list" allowBlank="1" showInputMessage="1" showErrorMessage="1" sqref="F21:F28" xr:uid="{22DA1E95-341D-4798-89C3-27D6334A584E}">
      <formula1>$P$20:$P$21</formula1>
    </dataValidation>
    <dataValidation type="list" allowBlank="1" showInputMessage="1" showErrorMessage="1" sqref="H44:H47 G37:G38 E4:F15" xr:uid="{BA62C2F5-7C74-4047-A48D-B45DE9550967}">
      <formula1>$P$40:$P$41</formula1>
    </dataValidation>
    <dataValidation type="list" allowBlank="1" showInputMessage="1" showErrorMessage="1" sqref="F42:G42" xr:uid="{5957C577-B42B-4DA1-AD53-486FAFA85750}">
      <formula1>$P$43:$P$44</formula1>
    </dataValidation>
    <dataValidation type="list" allowBlank="1" showInputMessage="1" showErrorMessage="1" sqref="B9:D9" xr:uid="{BE5591E0-6564-4FCA-8C35-61E541DE183C}">
      <formula1>"Washer/Dryer Hookups, Washer/Dryer Appliances"</formula1>
    </dataValidation>
    <dataValidation type="list" allowBlank="1" showInputMessage="1" showErrorMessage="1" sqref="B10:D10 B22:C22" xr:uid="{D746B150-2BBB-418E-B957-0D12C8C5A4F9}">
      <formula1>"Evaporative Cooling, Air Conditioning"</formula1>
    </dataValidation>
    <dataValidation type="list" allowBlank="1" showInputMessage="1" showErrorMessage="1" sqref="G20:K20" xr:uid="{C6E4C162-077E-41EC-B8B6-94DC14A7519E}">
      <formula1>"0-BR, 1-BR, 2BR, 3-BR, 4-BR, 5-BR"</formula1>
    </dataValidation>
    <dataValidation type="list" allowBlank="1" showInputMessage="1" showErrorMessage="1" sqref="F31:K31" xr:uid="{FB2D18FE-532F-4349-AD58-D9E78F5010D5}">
      <formula1>$P$24:$P$29</formula1>
    </dataValidation>
  </dataValidations>
  <pageMargins left="0.5" right="0.5" top="0.75" bottom="0.75" header="0.4" footer="0.4"/>
  <pageSetup scale="86" orientation="portrait" r:id="rId1"/>
  <headerFooter>
    <oddFooter>&amp;L&amp;8Revised November 2024&amp;C&amp;8Universal Rental Development Application&amp;R&amp;8Page 4 of 7</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78AE3-AD64-44F0-9713-FB3B41A32AA8}">
  <sheetPr codeName="Sheet21"/>
  <dimension ref="A1:H110"/>
  <sheetViews>
    <sheetView showGridLines="0" showRowColHeaders="0" zoomScale="80" zoomScaleNormal="80" workbookViewId="0">
      <selection activeCell="E3" sqref="E3"/>
    </sheetView>
  </sheetViews>
  <sheetFormatPr defaultColWidth="9.1796875" defaultRowHeight="14" x14ac:dyDescent="0.3"/>
  <cols>
    <col min="1" max="1" width="23.453125" style="1112" customWidth="1"/>
    <col min="2" max="7" width="30.7265625" style="1112" customWidth="1"/>
    <col min="8" max="16384" width="9.1796875" style="1112"/>
  </cols>
  <sheetData>
    <row r="1" spans="1:8" ht="15" x14ac:dyDescent="0.3">
      <c r="A1" s="1126" t="s">
        <v>839</v>
      </c>
      <c r="B1" s="1127"/>
      <c r="C1" s="1127"/>
      <c r="D1" s="1127"/>
      <c r="E1" s="1127"/>
      <c r="F1" s="1127"/>
      <c r="G1" s="1127"/>
      <c r="H1" s="1127"/>
    </row>
    <row r="2" spans="1:8" ht="46" x14ac:dyDescent="0.3">
      <c r="A2" s="1128" t="s">
        <v>641</v>
      </c>
      <c r="B2" s="1129" t="s">
        <v>1071</v>
      </c>
      <c r="C2" s="1129" t="s">
        <v>1072</v>
      </c>
      <c r="D2" s="1129" t="s">
        <v>1073</v>
      </c>
      <c r="E2" s="1130" t="s">
        <v>1074</v>
      </c>
      <c r="F2" s="1129" t="s">
        <v>1075</v>
      </c>
      <c r="H2" s="1127"/>
    </row>
    <row r="3" spans="1:8" x14ac:dyDescent="0.3">
      <c r="A3" s="1131" t="s">
        <v>907</v>
      </c>
      <c r="B3" s="1132"/>
      <c r="C3" s="1132"/>
      <c r="D3" s="1132"/>
      <c r="E3" s="1132"/>
      <c r="F3" s="1274"/>
    </row>
    <row r="4" spans="1:8" x14ac:dyDescent="0.3">
      <c r="A4" s="1131" t="s">
        <v>908</v>
      </c>
      <c r="B4" s="1132"/>
      <c r="C4" s="1132"/>
      <c r="D4" s="1132"/>
      <c r="E4" s="1132"/>
      <c r="F4" s="1274"/>
    </row>
    <row r="5" spans="1:8" x14ac:dyDescent="0.3">
      <c r="A5" s="1131" t="s">
        <v>909</v>
      </c>
      <c r="B5" s="1132"/>
      <c r="C5" s="1132"/>
      <c r="D5" s="1132"/>
      <c r="E5" s="1132"/>
      <c r="F5" s="1274"/>
    </row>
    <row r="6" spans="1:8" x14ac:dyDescent="0.3">
      <c r="A6" s="1131" t="s">
        <v>910</v>
      </c>
      <c r="B6" s="1133"/>
      <c r="C6" s="1133"/>
      <c r="D6" s="1133"/>
      <c r="E6" s="1133"/>
      <c r="F6" s="1133"/>
    </row>
    <row r="7" spans="1:8" x14ac:dyDescent="0.3">
      <c r="A7" s="1131" t="s">
        <v>911</v>
      </c>
      <c r="B7" s="1132"/>
      <c r="C7" s="1132"/>
      <c r="D7" s="1132"/>
      <c r="E7" s="1132"/>
      <c r="F7" s="1132"/>
    </row>
    <row r="8" spans="1:8" x14ac:dyDescent="0.3">
      <c r="A8" s="1131" t="s">
        <v>642</v>
      </c>
      <c r="B8" s="1132"/>
      <c r="C8" s="1132"/>
      <c r="D8" s="1132"/>
      <c r="E8" s="1132"/>
      <c r="F8" s="1132"/>
    </row>
    <row r="9" spans="1:8" x14ac:dyDescent="0.3">
      <c r="A9" s="1131" t="s">
        <v>643</v>
      </c>
      <c r="B9" s="1132"/>
      <c r="C9" s="1132"/>
      <c r="D9" s="1132"/>
      <c r="E9" s="1132"/>
      <c r="F9" s="1132"/>
    </row>
    <row r="10" spans="1:8" x14ac:dyDescent="0.3">
      <c r="A10" s="1131" t="s">
        <v>869</v>
      </c>
      <c r="B10" s="1132"/>
      <c r="C10" s="1132"/>
      <c r="D10" s="1132"/>
      <c r="E10" s="1132"/>
      <c r="F10" s="1132"/>
    </row>
    <row r="11" spans="1:8" x14ac:dyDescent="0.3">
      <c r="A11" s="1131" t="s">
        <v>644</v>
      </c>
      <c r="B11" s="1132"/>
      <c r="C11" s="1132"/>
      <c r="D11" s="1132"/>
      <c r="E11" s="1132"/>
      <c r="F11" s="1132"/>
    </row>
    <row r="12" spans="1:8" x14ac:dyDescent="0.3">
      <c r="A12" s="1131" t="s">
        <v>645</v>
      </c>
      <c r="B12" s="1132"/>
      <c r="C12" s="1132"/>
      <c r="D12" s="1132"/>
      <c r="E12" s="1132"/>
      <c r="F12" s="1132"/>
    </row>
    <row r="13" spans="1:8" x14ac:dyDescent="0.3">
      <c r="A13" s="1131" t="s">
        <v>646</v>
      </c>
      <c r="B13" s="1132"/>
      <c r="C13" s="1132"/>
      <c r="D13" s="1132"/>
      <c r="E13" s="1132"/>
      <c r="F13" s="1132"/>
    </row>
    <row r="14" spans="1:8" x14ac:dyDescent="0.3">
      <c r="A14" s="1131" t="s">
        <v>647</v>
      </c>
      <c r="B14" s="1132"/>
      <c r="C14" s="1132"/>
      <c r="D14" s="1132"/>
      <c r="E14" s="1132"/>
      <c r="F14" s="1132"/>
    </row>
    <row r="15" spans="1:8" x14ac:dyDescent="0.3">
      <c r="A15" s="1131" t="s">
        <v>780</v>
      </c>
      <c r="B15" s="1134"/>
      <c r="C15" s="1134"/>
      <c r="D15" s="1134"/>
      <c r="E15" s="1134"/>
      <c r="F15" s="1134"/>
    </row>
    <row r="16" spans="1:8" ht="16" x14ac:dyDescent="0.3">
      <c r="A16" s="1131" t="s">
        <v>1076</v>
      </c>
      <c r="B16" s="1132"/>
      <c r="C16" s="1132"/>
      <c r="D16" s="1132"/>
      <c r="E16" s="1132"/>
      <c r="F16" s="1132"/>
    </row>
    <row r="17" spans="1:6" x14ac:dyDescent="0.3">
      <c r="A17" s="1131" t="s">
        <v>913</v>
      </c>
      <c r="B17" s="1138"/>
      <c r="C17" s="1138"/>
      <c r="D17" s="1138"/>
      <c r="E17" s="1138"/>
      <c r="F17" s="1132"/>
    </row>
    <row r="18" spans="1:6" x14ac:dyDescent="0.3">
      <c r="A18" s="1131" t="s">
        <v>914</v>
      </c>
      <c r="B18" s="1138"/>
      <c r="C18" s="1138"/>
      <c r="D18" s="1138"/>
      <c r="E18" s="1139"/>
      <c r="F18" s="1322"/>
    </row>
    <row r="19" spans="1:6" x14ac:dyDescent="0.3">
      <c r="A19" s="1135"/>
      <c r="B19" s="1136"/>
      <c r="C19" s="1136"/>
      <c r="D19" s="1136"/>
      <c r="E19" s="1136"/>
      <c r="F19" s="1137"/>
    </row>
    <row r="20" spans="1:6" ht="46" x14ac:dyDescent="0.3">
      <c r="A20" s="1128" t="s">
        <v>641</v>
      </c>
      <c r="B20" s="1129" t="s">
        <v>1077</v>
      </c>
      <c r="C20" s="1129" t="s">
        <v>1078</v>
      </c>
      <c r="D20" s="1130" t="s">
        <v>1079</v>
      </c>
      <c r="E20" s="1130" t="s">
        <v>1080</v>
      </c>
      <c r="F20" s="1130" t="s">
        <v>1081</v>
      </c>
    </row>
    <row r="21" spans="1:6" x14ac:dyDescent="0.3">
      <c r="A21" s="1131" t="s">
        <v>907</v>
      </c>
      <c r="B21" s="1274"/>
      <c r="C21" s="1132"/>
      <c r="D21" s="1132"/>
      <c r="E21" s="1132"/>
      <c r="F21" s="1132"/>
    </row>
    <row r="22" spans="1:6" x14ac:dyDescent="0.3">
      <c r="A22" s="1131" t="s">
        <v>908</v>
      </c>
      <c r="B22" s="1274"/>
      <c r="C22" s="1132"/>
      <c r="D22" s="1132"/>
      <c r="E22" s="1132"/>
      <c r="F22" s="1132"/>
    </row>
    <row r="23" spans="1:6" x14ac:dyDescent="0.3">
      <c r="A23" s="1131" t="s">
        <v>909</v>
      </c>
      <c r="B23" s="1132"/>
      <c r="C23" s="1132"/>
      <c r="D23" s="1132"/>
      <c r="E23" s="1132"/>
      <c r="F23" s="1132"/>
    </row>
    <row r="24" spans="1:6" x14ac:dyDescent="0.3">
      <c r="A24" s="1131" t="s">
        <v>910</v>
      </c>
      <c r="B24" s="1133"/>
      <c r="C24" s="1133"/>
      <c r="D24" s="1133"/>
      <c r="E24" s="1133"/>
      <c r="F24" s="1133"/>
    </row>
    <row r="25" spans="1:6" x14ac:dyDescent="0.3">
      <c r="A25" s="1131" t="s">
        <v>911</v>
      </c>
      <c r="B25" s="1132"/>
      <c r="C25" s="1132"/>
      <c r="D25" s="1132"/>
      <c r="E25" s="1132"/>
      <c r="F25" s="1132"/>
    </row>
    <row r="26" spans="1:6" x14ac:dyDescent="0.3">
      <c r="A26" s="1131" t="s">
        <v>642</v>
      </c>
      <c r="B26" s="1132"/>
      <c r="C26" s="1132"/>
      <c r="D26" s="1132"/>
      <c r="E26" s="1132"/>
      <c r="F26" s="1132"/>
    </row>
    <row r="27" spans="1:6" x14ac:dyDescent="0.3">
      <c r="A27" s="1131" t="s">
        <v>643</v>
      </c>
      <c r="B27" s="1132"/>
      <c r="C27" s="1132"/>
      <c r="D27" s="1132"/>
      <c r="E27" s="1132"/>
      <c r="F27" s="1132"/>
    </row>
    <row r="28" spans="1:6" x14ac:dyDescent="0.3">
      <c r="A28" s="1131" t="s">
        <v>869</v>
      </c>
      <c r="B28" s="1132"/>
      <c r="C28" s="1132"/>
      <c r="D28" s="1132"/>
      <c r="E28" s="1132"/>
      <c r="F28" s="1132"/>
    </row>
    <row r="29" spans="1:6" x14ac:dyDescent="0.3">
      <c r="A29" s="1131" t="s">
        <v>644</v>
      </c>
      <c r="B29" s="1132"/>
      <c r="C29" s="1132"/>
      <c r="D29" s="1132"/>
      <c r="E29" s="1132"/>
      <c r="F29" s="1132"/>
    </row>
    <row r="30" spans="1:6" x14ac:dyDescent="0.3">
      <c r="A30" s="1131" t="s">
        <v>645</v>
      </c>
      <c r="B30" s="1132"/>
      <c r="C30" s="1132"/>
      <c r="D30" s="1132"/>
      <c r="E30" s="1132"/>
      <c r="F30" s="1132"/>
    </row>
    <row r="31" spans="1:6" x14ac:dyDescent="0.3">
      <c r="A31" s="1131" t="s">
        <v>646</v>
      </c>
      <c r="B31" s="1132"/>
      <c r="C31" s="1132"/>
      <c r="D31" s="1138" t="s">
        <v>56</v>
      </c>
      <c r="E31" s="1138"/>
      <c r="F31" s="1138"/>
    </row>
    <row r="32" spans="1:6" x14ac:dyDescent="0.3">
      <c r="A32" s="1131" t="s">
        <v>647</v>
      </c>
      <c r="B32" s="1132"/>
      <c r="C32" s="1132"/>
      <c r="D32" s="1138"/>
      <c r="E32" s="1138"/>
      <c r="F32" s="1138"/>
    </row>
    <row r="33" spans="1:6" x14ac:dyDescent="0.3">
      <c r="A33" s="1131" t="s">
        <v>780</v>
      </c>
      <c r="B33" s="1134"/>
      <c r="C33" s="1134"/>
      <c r="D33" s="1134"/>
      <c r="E33" s="1134"/>
      <c r="F33" s="1134"/>
    </row>
    <row r="34" spans="1:6" ht="16" x14ac:dyDescent="0.3">
      <c r="A34" s="1131" t="s">
        <v>1076</v>
      </c>
      <c r="B34" s="1132"/>
      <c r="C34" s="1132"/>
      <c r="D34" s="1132"/>
      <c r="E34" s="1132"/>
      <c r="F34" s="1132"/>
    </row>
    <row r="35" spans="1:6" x14ac:dyDescent="0.3">
      <c r="A35" s="1131" t="s">
        <v>913</v>
      </c>
      <c r="B35" s="1132"/>
      <c r="C35" s="1132"/>
      <c r="D35" s="1138"/>
      <c r="E35" s="1138"/>
      <c r="F35" s="1138"/>
    </row>
    <row r="36" spans="1:6" x14ac:dyDescent="0.3">
      <c r="A36" s="1131" t="s">
        <v>914</v>
      </c>
      <c r="B36" s="1322"/>
      <c r="C36" s="1322"/>
      <c r="D36" s="1138"/>
      <c r="E36" s="1138"/>
      <c r="F36" s="1138"/>
    </row>
    <row r="37" spans="1:6" x14ac:dyDescent="0.3">
      <c r="A37" s="1136"/>
      <c r="B37" s="1136"/>
      <c r="C37" s="1136"/>
      <c r="D37" s="1136"/>
      <c r="E37" s="1136"/>
      <c r="F37" s="1136"/>
    </row>
    <row r="38" spans="1:6" ht="28" x14ac:dyDescent="0.3">
      <c r="A38" s="1128" t="s">
        <v>641</v>
      </c>
      <c r="B38" s="1130" t="s">
        <v>1082</v>
      </c>
      <c r="C38" s="1130" t="s">
        <v>781</v>
      </c>
      <c r="D38" s="1130" t="s">
        <v>650</v>
      </c>
      <c r="E38" s="1129" t="s">
        <v>915</v>
      </c>
      <c r="F38" s="1129" t="s">
        <v>1125</v>
      </c>
    </row>
    <row r="39" spans="1:6" x14ac:dyDescent="0.3">
      <c r="A39" s="1131" t="s">
        <v>907</v>
      </c>
      <c r="B39" s="1132"/>
      <c r="C39" s="1132"/>
      <c r="D39" s="1132"/>
      <c r="E39" s="1132"/>
      <c r="F39" s="1132"/>
    </row>
    <row r="40" spans="1:6" x14ac:dyDescent="0.3">
      <c r="A40" s="1131" t="s">
        <v>908</v>
      </c>
      <c r="B40" s="1132"/>
      <c r="C40" s="1132"/>
      <c r="D40" s="1132"/>
      <c r="E40" s="1132"/>
      <c r="F40" s="1132"/>
    </row>
    <row r="41" spans="1:6" x14ac:dyDescent="0.3">
      <c r="A41" s="1131" t="s">
        <v>909</v>
      </c>
      <c r="B41" s="1132"/>
      <c r="C41" s="1132"/>
      <c r="D41" s="1132"/>
      <c r="E41" s="1132"/>
      <c r="F41" s="1132"/>
    </row>
    <row r="42" spans="1:6" x14ac:dyDescent="0.3">
      <c r="A42" s="1131" t="s">
        <v>910</v>
      </c>
      <c r="B42" s="1133"/>
      <c r="C42" s="1133"/>
      <c r="D42" s="1133"/>
      <c r="E42" s="1133"/>
      <c r="F42" s="1133"/>
    </row>
    <row r="43" spans="1:6" x14ac:dyDescent="0.3">
      <c r="A43" s="1131" t="s">
        <v>911</v>
      </c>
      <c r="B43" s="1132"/>
      <c r="C43" s="1132"/>
      <c r="D43" s="1132"/>
      <c r="E43" s="1132"/>
      <c r="F43" s="1132"/>
    </row>
    <row r="44" spans="1:6" x14ac:dyDescent="0.3">
      <c r="A44" s="1131" t="s">
        <v>642</v>
      </c>
      <c r="B44" s="1132"/>
      <c r="C44" s="1132"/>
      <c r="D44" s="1132"/>
      <c r="E44" s="1132"/>
      <c r="F44" s="1132"/>
    </row>
    <row r="45" spans="1:6" x14ac:dyDescent="0.3">
      <c r="A45" s="1131" t="s">
        <v>643</v>
      </c>
      <c r="B45" s="1132"/>
      <c r="C45" s="1132"/>
      <c r="D45" s="1132"/>
      <c r="E45" s="1132"/>
      <c r="F45" s="1132"/>
    </row>
    <row r="46" spans="1:6" x14ac:dyDescent="0.3">
      <c r="A46" s="1131" t="s">
        <v>869</v>
      </c>
      <c r="B46" s="1132"/>
      <c r="C46" s="1132"/>
      <c r="D46" s="1132"/>
      <c r="E46" s="1132"/>
      <c r="F46" s="1132"/>
    </row>
    <row r="47" spans="1:6" x14ac:dyDescent="0.3">
      <c r="A47" s="1131" t="s">
        <v>644</v>
      </c>
      <c r="B47" s="1132"/>
      <c r="C47" s="1132"/>
      <c r="D47" s="1132"/>
      <c r="E47" s="1132"/>
      <c r="F47" s="1132"/>
    </row>
    <row r="48" spans="1:6" x14ac:dyDescent="0.3">
      <c r="A48" s="1131" t="s">
        <v>645</v>
      </c>
      <c r="B48" s="1132"/>
      <c r="C48" s="1132"/>
      <c r="D48" s="1132"/>
      <c r="E48" s="1132"/>
      <c r="F48" s="1132"/>
    </row>
    <row r="49" spans="1:6" ht="16" x14ac:dyDescent="0.3">
      <c r="A49" s="1131" t="s">
        <v>1076</v>
      </c>
      <c r="B49" s="1132"/>
      <c r="C49" s="1132"/>
      <c r="D49" s="1132"/>
      <c r="E49" s="1132"/>
      <c r="F49" s="1132"/>
    </row>
    <row r="50" spans="1:6" ht="7.5" customHeight="1" x14ac:dyDescent="0.3"/>
    <row r="51" spans="1:6" ht="16" x14ac:dyDescent="0.3">
      <c r="A51" s="1140" t="s">
        <v>1083</v>
      </c>
      <c r="B51" s="1140"/>
      <c r="C51" s="1140"/>
      <c r="D51" s="1140"/>
      <c r="E51" s="1140"/>
      <c r="F51" s="1140"/>
    </row>
    <row r="52" spans="1:6" ht="16" x14ac:dyDescent="0.3">
      <c r="A52" s="1140" t="s">
        <v>1084</v>
      </c>
      <c r="B52" s="1140"/>
      <c r="C52" s="1140"/>
      <c r="D52" s="1140"/>
      <c r="E52" s="1140"/>
      <c r="F52" s="1140"/>
    </row>
    <row r="53" spans="1:6" x14ac:dyDescent="0.3">
      <c r="A53" s="1141" t="s">
        <v>1334</v>
      </c>
      <c r="B53" s="1140"/>
      <c r="C53" s="1140"/>
      <c r="D53" s="1140"/>
      <c r="E53" s="1140"/>
      <c r="F53" s="1140"/>
    </row>
    <row r="54" spans="1:6" x14ac:dyDescent="0.3">
      <c r="A54" s="1140"/>
      <c r="B54" s="1140"/>
      <c r="C54" s="1140"/>
      <c r="D54" s="1140"/>
      <c r="E54" s="1140"/>
      <c r="F54" s="1140"/>
    </row>
    <row r="56" spans="1:6" x14ac:dyDescent="0.3">
      <c r="A56" s="1136"/>
      <c r="B56" s="1136"/>
      <c r="C56" s="1136"/>
      <c r="D56" s="1136"/>
      <c r="E56" s="1136"/>
      <c r="F56" s="1136"/>
    </row>
    <row r="57" spans="1:6" x14ac:dyDescent="0.3">
      <c r="A57" s="1128" t="s">
        <v>641</v>
      </c>
      <c r="B57" s="1130" t="s">
        <v>648</v>
      </c>
      <c r="C57" s="1130" t="s">
        <v>912</v>
      </c>
      <c r="D57" s="1130" t="s">
        <v>649</v>
      </c>
      <c r="E57" s="1130" t="s">
        <v>905</v>
      </c>
      <c r="F57" s="1130"/>
    </row>
    <row r="58" spans="1:6" x14ac:dyDescent="0.3">
      <c r="A58" s="1131" t="s">
        <v>907</v>
      </c>
      <c r="B58" s="1132"/>
      <c r="C58" s="1132"/>
      <c r="D58" s="1132"/>
      <c r="E58" s="1132"/>
      <c r="F58" s="1132"/>
    </row>
    <row r="59" spans="1:6" x14ac:dyDescent="0.3">
      <c r="A59" s="1131" t="s">
        <v>908</v>
      </c>
      <c r="B59" s="1132"/>
      <c r="C59" s="1132"/>
      <c r="D59" s="1132"/>
      <c r="E59" s="1132"/>
      <c r="F59" s="1132"/>
    </row>
    <row r="60" spans="1:6" x14ac:dyDescent="0.3">
      <c r="A60" s="1131" t="s">
        <v>909</v>
      </c>
      <c r="B60" s="1132"/>
      <c r="C60" s="1132"/>
      <c r="D60" s="1132"/>
      <c r="E60" s="1132"/>
      <c r="F60" s="1132"/>
    </row>
    <row r="61" spans="1:6" x14ac:dyDescent="0.3">
      <c r="A61" s="1131" t="s">
        <v>910</v>
      </c>
      <c r="B61" s="1133"/>
      <c r="C61" s="1133"/>
      <c r="D61" s="1133"/>
      <c r="E61" s="1133"/>
      <c r="F61" s="1133"/>
    </row>
    <row r="62" spans="1:6" x14ac:dyDescent="0.3">
      <c r="A62" s="1131" t="s">
        <v>911</v>
      </c>
      <c r="B62" s="1132"/>
      <c r="C62" s="1132"/>
      <c r="D62" s="1132"/>
      <c r="E62" s="1132"/>
      <c r="F62" s="1132"/>
    </row>
    <row r="63" spans="1:6" x14ac:dyDescent="0.3">
      <c r="A63" s="1131" t="s">
        <v>642</v>
      </c>
      <c r="B63" s="1132"/>
      <c r="C63" s="1132"/>
      <c r="D63" s="1132"/>
      <c r="E63" s="1132"/>
      <c r="F63" s="1132"/>
    </row>
    <row r="64" spans="1:6" x14ac:dyDescent="0.3">
      <c r="A64" s="1131" t="s">
        <v>643</v>
      </c>
      <c r="B64" s="1132"/>
      <c r="C64" s="1132"/>
      <c r="D64" s="1132"/>
      <c r="E64" s="1132"/>
      <c r="F64" s="1132"/>
    </row>
    <row r="65" spans="1:6" x14ac:dyDescent="0.3">
      <c r="A65" s="1131" t="s">
        <v>869</v>
      </c>
      <c r="B65" s="1132"/>
      <c r="C65" s="1132"/>
      <c r="D65" s="1132"/>
      <c r="E65" s="1132"/>
      <c r="F65" s="1132"/>
    </row>
    <row r="66" spans="1:6" x14ac:dyDescent="0.3">
      <c r="A66" s="1131" t="s">
        <v>644</v>
      </c>
      <c r="B66" s="1132"/>
      <c r="C66" s="1132"/>
      <c r="D66" s="1132"/>
      <c r="E66" s="1132"/>
      <c r="F66" s="1132"/>
    </row>
    <row r="67" spans="1:6" x14ac:dyDescent="0.3">
      <c r="A67" s="1131" t="s">
        <v>645</v>
      </c>
      <c r="B67" s="1132"/>
      <c r="C67" s="1132"/>
      <c r="D67" s="1132"/>
      <c r="E67" s="1132"/>
      <c r="F67" s="1132"/>
    </row>
    <row r="68" spans="1:6" ht="16" x14ac:dyDescent="0.3">
      <c r="A68" s="1131" t="s">
        <v>1076</v>
      </c>
      <c r="B68" s="1132"/>
      <c r="C68" s="1132"/>
      <c r="D68" s="1132"/>
      <c r="E68" s="1132"/>
      <c r="F68" s="1132"/>
    </row>
    <row r="69" spans="1:6" x14ac:dyDescent="0.3">
      <c r="A69" s="1136"/>
      <c r="B69" s="1136"/>
      <c r="C69" s="1136"/>
      <c r="D69" s="1136"/>
      <c r="E69" s="1136"/>
      <c r="F69" s="1136"/>
    </row>
    <row r="70" spans="1:6" x14ac:dyDescent="0.3">
      <c r="A70" s="1136"/>
      <c r="B70" s="1136"/>
      <c r="C70" s="1136"/>
      <c r="D70" s="1136"/>
      <c r="E70" s="1136"/>
      <c r="F70" s="1136"/>
    </row>
    <row r="71" spans="1:6" x14ac:dyDescent="0.3">
      <c r="A71" s="1128" t="s">
        <v>641</v>
      </c>
      <c r="B71" s="1130"/>
      <c r="C71" s="1129" t="s">
        <v>932</v>
      </c>
      <c r="D71" s="1130" t="s">
        <v>933</v>
      </c>
      <c r="E71" s="1130" t="s">
        <v>934</v>
      </c>
      <c r="F71" s="1130" t="s">
        <v>935</v>
      </c>
    </row>
    <row r="72" spans="1:6" x14ac:dyDescent="0.3">
      <c r="A72" s="1131" t="s">
        <v>907</v>
      </c>
      <c r="B72" s="1132"/>
      <c r="C72" s="1132"/>
      <c r="D72" s="1132"/>
      <c r="E72" s="1132"/>
      <c r="F72" s="1132"/>
    </row>
    <row r="73" spans="1:6" x14ac:dyDescent="0.3">
      <c r="A73" s="1131" t="s">
        <v>908</v>
      </c>
      <c r="B73" s="1132"/>
      <c r="C73" s="1132"/>
      <c r="D73" s="1132"/>
      <c r="E73" s="1132"/>
      <c r="F73" s="1132"/>
    </row>
    <row r="74" spans="1:6" x14ac:dyDescent="0.3">
      <c r="A74" s="1131" t="s">
        <v>909</v>
      </c>
      <c r="B74" s="1132"/>
      <c r="C74" s="1132"/>
      <c r="D74" s="1132"/>
      <c r="E74" s="1132"/>
      <c r="F74" s="1132"/>
    </row>
    <row r="75" spans="1:6" x14ac:dyDescent="0.3">
      <c r="A75" s="1131" t="s">
        <v>910</v>
      </c>
      <c r="B75" s="1133"/>
      <c r="C75" s="1133"/>
      <c r="D75" s="1133"/>
      <c r="E75" s="1133"/>
      <c r="F75" s="1133"/>
    </row>
    <row r="76" spans="1:6" x14ac:dyDescent="0.3">
      <c r="A76" s="1131" t="s">
        <v>911</v>
      </c>
      <c r="B76" s="1132"/>
      <c r="C76" s="1132"/>
      <c r="D76" s="1132"/>
      <c r="E76" s="1132"/>
      <c r="F76" s="1132"/>
    </row>
    <row r="77" spans="1:6" x14ac:dyDescent="0.3">
      <c r="A77" s="1131" t="s">
        <v>642</v>
      </c>
      <c r="B77" s="1132"/>
      <c r="C77" s="1132"/>
      <c r="D77" s="1132"/>
      <c r="E77" s="1132"/>
      <c r="F77" s="1132"/>
    </row>
    <row r="78" spans="1:6" x14ac:dyDescent="0.3">
      <c r="A78" s="1131" t="s">
        <v>643</v>
      </c>
      <c r="B78" s="1132"/>
      <c r="C78" s="1132"/>
      <c r="D78" s="1132"/>
      <c r="E78" s="1132"/>
      <c r="F78" s="1132"/>
    </row>
    <row r="79" spans="1:6" x14ac:dyDescent="0.3">
      <c r="A79" s="1131" t="s">
        <v>869</v>
      </c>
      <c r="B79" s="1132"/>
      <c r="C79" s="1132"/>
      <c r="D79" s="1132"/>
      <c r="E79" s="1132"/>
      <c r="F79" s="1132"/>
    </row>
    <row r="80" spans="1:6" x14ac:dyDescent="0.3">
      <c r="A80" s="1131" t="s">
        <v>644</v>
      </c>
      <c r="B80" s="1132"/>
      <c r="C80" s="1132"/>
      <c r="D80" s="1132"/>
      <c r="E80" s="1132"/>
      <c r="F80" s="1132"/>
    </row>
    <row r="81" spans="1:6" x14ac:dyDescent="0.3">
      <c r="A81" s="1131" t="s">
        <v>645</v>
      </c>
      <c r="B81" s="1132"/>
      <c r="C81" s="1132"/>
      <c r="D81" s="1132"/>
      <c r="E81" s="1132"/>
      <c r="F81" s="1132"/>
    </row>
    <row r="82" spans="1:6" ht="16" x14ac:dyDescent="0.3">
      <c r="A82" s="1131" t="s">
        <v>1076</v>
      </c>
      <c r="B82" s="1132"/>
      <c r="C82" s="1132"/>
      <c r="D82" s="1132"/>
      <c r="E82" s="1132"/>
      <c r="F82" s="1132"/>
    </row>
    <row r="83" spans="1:6" x14ac:dyDescent="0.3">
      <c r="A83" s="1136"/>
      <c r="B83" s="1136"/>
      <c r="C83" s="1136"/>
      <c r="D83" s="1136"/>
      <c r="E83" s="1136"/>
      <c r="F83" s="1136"/>
    </row>
    <row r="84" spans="1:6" x14ac:dyDescent="0.3">
      <c r="A84" s="1136"/>
      <c r="B84" s="1136"/>
      <c r="C84" s="1136"/>
      <c r="D84" s="1136"/>
      <c r="E84" s="1136"/>
      <c r="F84" s="1136"/>
    </row>
    <row r="85" spans="1:6" x14ac:dyDescent="0.3">
      <c r="A85" s="1128" t="s">
        <v>641</v>
      </c>
      <c r="B85" s="1130" t="s">
        <v>936</v>
      </c>
      <c r="C85" s="1130" t="s">
        <v>938</v>
      </c>
      <c r="D85" s="1130" t="s">
        <v>937</v>
      </c>
      <c r="E85" s="1130" t="s">
        <v>906</v>
      </c>
      <c r="F85" s="1130" t="s">
        <v>904</v>
      </c>
    </row>
    <row r="86" spans="1:6" x14ac:dyDescent="0.3">
      <c r="A86" s="1131" t="s">
        <v>907</v>
      </c>
      <c r="B86" s="1132"/>
      <c r="C86" s="1132"/>
      <c r="D86" s="1132"/>
      <c r="E86" s="1132"/>
      <c r="F86" s="1132"/>
    </row>
    <row r="87" spans="1:6" x14ac:dyDescent="0.3">
      <c r="A87" s="1131" t="s">
        <v>908</v>
      </c>
      <c r="B87" s="1132"/>
      <c r="C87" s="1132"/>
      <c r="D87" s="1132"/>
      <c r="E87" s="1132"/>
      <c r="F87" s="1132"/>
    </row>
    <row r="88" spans="1:6" x14ac:dyDescent="0.3">
      <c r="A88" s="1131" t="s">
        <v>909</v>
      </c>
      <c r="B88" s="1132"/>
      <c r="C88" s="1132"/>
      <c r="D88" s="1132"/>
      <c r="E88" s="1132"/>
      <c r="F88" s="1132"/>
    </row>
    <row r="89" spans="1:6" x14ac:dyDescent="0.3">
      <c r="A89" s="1131" t="s">
        <v>910</v>
      </c>
      <c r="B89" s="1133"/>
      <c r="C89" s="1133"/>
      <c r="D89" s="1133"/>
      <c r="E89" s="1133"/>
      <c r="F89" s="1133"/>
    </row>
    <row r="90" spans="1:6" x14ac:dyDescent="0.3">
      <c r="A90" s="1131" t="s">
        <v>911</v>
      </c>
      <c r="B90" s="1132"/>
      <c r="C90" s="1132"/>
      <c r="D90" s="1132"/>
      <c r="E90" s="1132"/>
      <c r="F90" s="1132"/>
    </row>
    <row r="91" spans="1:6" x14ac:dyDescent="0.3">
      <c r="A91" s="1131" t="s">
        <v>642</v>
      </c>
      <c r="B91" s="1132"/>
      <c r="C91" s="1132"/>
      <c r="D91" s="1132"/>
      <c r="E91" s="1132"/>
      <c r="F91" s="1132"/>
    </row>
    <row r="92" spans="1:6" x14ac:dyDescent="0.3">
      <c r="A92" s="1131" t="s">
        <v>643</v>
      </c>
      <c r="B92" s="1132"/>
      <c r="C92" s="1132"/>
      <c r="D92" s="1132"/>
      <c r="E92" s="1132"/>
      <c r="F92" s="1132"/>
    </row>
    <row r="93" spans="1:6" x14ac:dyDescent="0.3">
      <c r="A93" s="1131" t="s">
        <v>869</v>
      </c>
      <c r="B93" s="1132"/>
      <c r="C93" s="1132"/>
      <c r="D93" s="1132"/>
      <c r="E93" s="1132"/>
      <c r="F93" s="1132"/>
    </row>
    <row r="94" spans="1:6" x14ac:dyDescent="0.3">
      <c r="A94" s="1131" t="s">
        <v>644</v>
      </c>
      <c r="B94" s="1132"/>
      <c r="C94" s="1132"/>
      <c r="D94" s="1132"/>
      <c r="E94" s="1132"/>
      <c r="F94" s="1132"/>
    </row>
    <row r="95" spans="1:6" x14ac:dyDescent="0.3">
      <c r="A95" s="1131" t="s">
        <v>645</v>
      </c>
      <c r="B95" s="1132"/>
      <c r="C95" s="1132"/>
      <c r="D95" s="1132"/>
      <c r="E95" s="1132"/>
      <c r="F95" s="1132"/>
    </row>
    <row r="96" spans="1:6" ht="16" x14ac:dyDescent="0.3">
      <c r="A96" s="1131" t="s">
        <v>1076</v>
      </c>
      <c r="B96" s="1132"/>
      <c r="C96" s="1132"/>
      <c r="D96" s="1132"/>
      <c r="E96" s="1132"/>
      <c r="F96" s="1132"/>
    </row>
    <row r="97" spans="1:6" x14ac:dyDescent="0.3">
      <c r="A97" s="1136"/>
      <c r="B97" s="1136"/>
      <c r="C97" s="1136"/>
      <c r="D97" s="1136"/>
      <c r="E97" s="1136"/>
      <c r="F97" s="1136"/>
    </row>
    <row r="98" spans="1:6" x14ac:dyDescent="0.3">
      <c r="A98" s="1136"/>
      <c r="B98" s="1136"/>
      <c r="C98" s="1136"/>
      <c r="D98" s="1136"/>
      <c r="E98" s="1136"/>
      <c r="F98" s="1136"/>
    </row>
    <row r="99" spans="1:6" x14ac:dyDescent="0.3">
      <c r="A99" s="1128" t="s">
        <v>641</v>
      </c>
      <c r="B99" s="1130" t="s">
        <v>939</v>
      </c>
      <c r="C99" s="1130" t="s">
        <v>939</v>
      </c>
      <c r="D99" s="1130" t="s">
        <v>939</v>
      </c>
      <c r="E99" s="1130" t="s">
        <v>939</v>
      </c>
      <c r="F99" s="1130" t="s">
        <v>939</v>
      </c>
    </row>
    <row r="100" spans="1:6" x14ac:dyDescent="0.3">
      <c r="A100" s="1131" t="s">
        <v>907</v>
      </c>
      <c r="B100" s="1132"/>
      <c r="C100" s="1132"/>
      <c r="D100" s="1132"/>
      <c r="E100" s="1132"/>
      <c r="F100" s="1132"/>
    </row>
    <row r="101" spans="1:6" x14ac:dyDescent="0.3">
      <c r="A101" s="1131" t="s">
        <v>908</v>
      </c>
      <c r="B101" s="1132"/>
      <c r="C101" s="1132"/>
      <c r="D101" s="1132"/>
      <c r="E101" s="1132"/>
      <c r="F101" s="1132"/>
    </row>
    <row r="102" spans="1:6" x14ac:dyDescent="0.3">
      <c r="A102" s="1131" t="s">
        <v>909</v>
      </c>
      <c r="B102" s="1132"/>
      <c r="C102" s="1132"/>
      <c r="D102" s="1132"/>
      <c r="E102" s="1132"/>
      <c r="F102" s="1132"/>
    </row>
    <row r="103" spans="1:6" x14ac:dyDescent="0.3">
      <c r="A103" s="1131" t="s">
        <v>910</v>
      </c>
      <c r="B103" s="1133"/>
      <c r="C103" s="1133"/>
      <c r="D103" s="1133"/>
      <c r="E103" s="1133"/>
      <c r="F103" s="1133"/>
    </row>
    <row r="104" spans="1:6" x14ac:dyDescent="0.3">
      <c r="A104" s="1131" t="s">
        <v>911</v>
      </c>
      <c r="B104" s="1132"/>
      <c r="C104" s="1132"/>
      <c r="D104" s="1132"/>
      <c r="E104" s="1132"/>
      <c r="F104" s="1132"/>
    </row>
    <row r="105" spans="1:6" x14ac:dyDescent="0.3">
      <c r="A105" s="1131" t="s">
        <v>642</v>
      </c>
      <c r="B105" s="1132"/>
      <c r="C105" s="1132"/>
      <c r="D105" s="1132"/>
      <c r="E105" s="1132"/>
      <c r="F105" s="1132"/>
    </row>
    <row r="106" spans="1:6" x14ac:dyDescent="0.3">
      <c r="A106" s="1131" t="s">
        <v>643</v>
      </c>
      <c r="B106" s="1132"/>
      <c r="C106" s="1132"/>
      <c r="D106" s="1132"/>
      <c r="E106" s="1132"/>
      <c r="F106" s="1132"/>
    </row>
    <row r="107" spans="1:6" x14ac:dyDescent="0.3">
      <c r="A107" s="1131" t="s">
        <v>644</v>
      </c>
      <c r="B107" s="1132"/>
      <c r="C107" s="1132"/>
      <c r="D107" s="1132"/>
      <c r="E107" s="1132"/>
      <c r="F107" s="1132"/>
    </row>
    <row r="108" spans="1:6" x14ac:dyDescent="0.3">
      <c r="A108" s="1131" t="s">
        <v>645</v>
      </c>
      <c r="B108" s="1132"/>
      <c r="C108" s="1132"/>
      <c r="D108" s="1132"/>
      <c r="E108" s="1132"/>
      <c r="F108" s="1132"/>
    </row>
    <row r="109" spans="1:6" ht="16" x14ac:dyDescent="0.3">
      <c r="A109" s="1131" t="s">
        <v>1076</v>
      </c>
      <c r="B109" s="1132"/>
      <c r="C109" s="1132"/>
      <c r="D109" s="1132"/>
      <c r="E109" s="1132"/>
      <c r="F109" s="1132"/>
    </row>
    <row r="110" spans="1:6" x14ac:dyDescent="0.3">
      <c r="A110" s="1273" t="s">
        <v>1099</v>
      </c>
    </row>
  </sheetData>
  <dataValidations disablePrompts="1" count="5">
    <dataValidation type="list" allowBlank="1" showInputMessage="1" showErrorMessage="1" sqref="B14:F14 B32:C32" xr:uid="{3B9DA15F-163B-4786-A4AC-773A6A8F9287}">
      <formula1>"For-Profit, Non-Profit 501(c)(3),Non-Profit 501(c)(3 CHDO, Non-Profit 501(c)(4), Exempt from tax under Section 501(a), County, Municipal Govt, Tribally Designated Housing Entity, Other Tribal Government Instrumentality"</formula1>
    </dataValidation>
    <dataValidation type="list" allowBlank="1" showInputMessage="1" showErrorMessage="1" sqref="B82:F82 B16:F16 B34:F34 B109:F109 B96:F96 B68:F68 B49:F49" xr:uid="{55889539-E3D6-4E6E-84B8-FE9B07C53A6A}">
      <formula1>"Yes, No"</formula1>
    </dataValidation>
    <dataValidation type="list" allowBlank="1" showInputMessage="1" showErrorMessage="1" sqref="B35:C35" xr:uid="{E52518A5-5CA8-453E-ACB4-890059F43F8B}">
      <formula1>"General Partner, Managing Member, Limited Partner, Member, Stockholder"</formula1>
    </dataValidation>
    <dataValidation type="list" allowBlank="1" showInputMessage="1" showErrorMessage="1" sqref="F17" xr:uid="{B2EA656A-A81D-4318-BAE4-5D8C798434F1}">
      <formula1>"General Partner, Managing Member, Stockholder"</formula1>
    </dataValidation>
    <dataValidation type="textLength" allowBlank="1" showInputMessage="1" showErrorMessage="1" error="Please enter two letter abbreviation for State." sqref="B6:F6 B24:F24 B42:F42 B61:F61 B75:F75 B89:F89 B103:F103" xr:uid="{4077D1F7-18CA-46CF-849B-218716308D28}">
      <formula1>0</formula1>
      <formula2>2</formula2>
    </dataValidation>
  </dataValidations>
  <printOptions horizontalCentered="1"/>
  <pageMargins left="0.7" right="0.7" top="0.75" bottom="0.5" header="0.3" footer="0.3"/>
  <pageSetup scale="60" fitToHeight="3" orientation="landscape" r:id="rId1"/>
  <headerFooter>
    <oddHeader>&amp;L&amp;"Arial,Bold"&amp;18Section V: Project Contacts</oddHeader>
    <oddFooter>&amp;L&amp;8Revised November 2024&amp;C&amp;8Universal Rental Development Application&amp;R&amp;8Pages 5-6 of 7</oddFooter>
  </headerFooter>
  <rowBreaks count="1" manualBreakCount="1">
    <brk id="55" max="5"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82EC6-1971-49AA-901A-0934045F0019}">
  <sheetPr codeName="Sheet22">
    <pageSetUpPr fitToPage="1"/>
  </sheetPr>
  <dimension ref="B1:K51"/>
  <sheetViews>
    <sheetView showGridLines="0" showRowColHeaders="0" zoomScaleNormal="100" workbookViewId="0">
      <selection activeCell="R32" sqref="R32"/>
    </sheetView>
  </sheetViews>
  <sheetFormatPr defaultColWidth="9.1796875" defaultRowHeight="12.5" x14ac:dyDescent="0.25"/>
  <cols>
    <col min="1" max="1" width="4" style="1165" customWidth="1"/>
    <col min="2" max="8" width="9.1796875" style="1165"/>
    <col min="9" max="9" width="3.453125" style="1165" customWidth="1"/>
    <col min="10" max="10" width="16.7265625" style="1165" customWidth="1"/>
    <col min="11" max="11" width="9.1796875" style="1165" customWidth="1"/>
    <col min="12" max="14" width="9.1796875" style="1165"/>
    <col min="15" max="15" width="10.54296875" style="1165" customWidth="1"/>
    <col min="16" max="16" width="9.1796875" style="1165" customWidth="1"/>
    <col min="17" max="16384" width="9.1796875" style="1165"/>
  </cols>
  <sheetData>
    <row r="1" spans="2:11" ht="6.75" customHeight="1" thickBot="1" x14ac:dyDescent="0.3">
      <c r="B1" s="2062"/>
      <c r="C1" s="2063"/>
      <c r="D1" s="2063"/>
      <c r="E1" s="2063"/>
      <c r="F1" s="2063"/>
      <c r="G1" s="2063"/>
      <c r="H1" s="2063"/>
      <c r="I1" s="2063"/>
      <c r="J1" s="2063"/>
      <c r="K1" s="2064"/>
    </row>
    <row r="2" spans="2:11" ht="14.25" customHeight="1" thickBot="1" x14ac:dyDescent="0.3">
      <c r="B2" s="2065" t="s">
        <v>765</v>
      </c>
      <c r="C2" s="2066"/>
      <c r="D2" s="2066"/>
      <c r="E2" s="2066"/>
      <c r="F2" s="2066"/>
      <c r="G2" s="2066"/>
      <c r="H2" s="2066"/>
      <c r="I2" s="2066"/>
      <c r="J2" s="2066"/>
      <c r="K2" s="2067"/>
    </row>
    <row r="3" spans="2:11" ht="14.25" customHeight="1" x14ac:dyDescent="0.25">
      <c r="B3" s="2068" t="s">
        <v>1321</v>
      </c>
      <c r="C3" s="2069"/>
      <c r="D3" s="2069"/>
      <c r="E3" s="2069"/>
      <c r="F3" s="2069"/>
      <c r="G3" s="2069"/>
      <c r="H3" s="2069"/>
      <c r="I3" s="2069"/>
      <c r="J3" s="2069"/>
      <c r="K3" s="2070"/>
    </row>
    <row r="4" spans="2:11" ht="10.5" customHeight="1" x14ac:dyDescent="0.25">
      <c r="B4" s="2068"/>
      <c r="C4" s="2069"/>
      <c r="D4" s="2069"/>
      <c r="E4" s="2069"/>
      <c r="F4" s="2069"/>
      <c r="G4" s="2069"/>
      <c r="H4" s="2069"/>
      <c r="I4" s="2069"/>
      <c r="J4" s="2069"/>
      <c r="K4" s="2070"/>
    </row>
    <row r="5" spans="2:11" ht="14.25" customHeight="1" x14ac:dyDescent="0.25">
      <c r="B5" s="1911" t="s">
        <v>766</v>
      </c>
      <c r="C5" s="1894"/>
      <c r="D5" s="1894"/>
      <c r="E5" s="1894"/>
      <c r="F5" s="1992">
        <f>'2 - Pages 5 - 6'!E3</f>
        <v>0</v>
      </c>
      <c r="G5" s="1992"/>
      <c r="H5" s="1992"/>
      <c r="I5" s="1992"/>
      <c r="J5" s="1992"/>
      <c r="K5" s="1993"/>
    </row>
    <row r="6" spans="2:11" x14ac:dyDescent="0.25">
      <c r="B6" s="2071" t="s">
        <v>1091</v>
      </c>
      <c r="C6" s="2072"/>
      <c r="D6" s="2072"/>
      <c r="E6" s="2072"/>
      <c r="F6" s="2072"/>
      <c r="G6" s="2072"/>
      <c r="H6" s="2072"/>
      <c r="I6" s="2072"/>
      <c r="J6" s="2072"/>
      <c r="K6" s="2073"/>
    </row>
    <row r="7" spans="2:11" x14ac:dyDescent="0.25">
      <c r="B7" s="2071"/>
      <c r="C7" s="2072"/>
      <c r="D7" s="2072"/>
      <c r="E7" s="2072"/>
      <c r="F7" s="2072"/>
      <c r="G7" s="2072"/>
      <c r="H7" s="2072"/>
      <c r="I7" s="2072"/>
      <c r="J7" s="2072"/>
      <c r="K7" s="2073"/>
    </row>
    <row r="8" spans="2:11" ht="36.75" customHeight="1" x14ac:dyDescent="0.25">
      <c r="B8" s="2071"/>
      <c r="C8" s="2072"/>
      <c r="D8" s="2072"/>
      <c r="E8" s="2072"/>
      <c r="F8" s="2072"/>
      <c r="G8" s="2072"/>
      <c r="H8" s="2072"/>
      <c r="I8" s="2072"/>
      <c r="J8" s="2072"/>
      <c r="K8" s="2073"/>
    </row>
    <row r="9" spans="2:11" ht="3.75" customHeight="1" thickBot="1" x14ac:dyDescent="0.3">
      <c r="B9" s="1890"/>
      <c r="C9" s="1934"/>
      <c r="D9" s="1934"/>
      <c r="E9" s="1934"/>
      <c r="F9" s="1934"/>
      <c r="G9" s="1934"/>
      <c r="H9" s="1934"/>
      <c r="I9" s="1934"/>
      <c r="J9" s="1934"/>
      <c r="K9" s="1935"/>
    </row>
    <row r="10" spans="2:11" ht="14.5" thickBot="1" x14ac:dyDescent="0.35">
      <c r="B10" s="1942" t="s">
        <v>767</v>
      </c>
      <c r="C10" s="1972"/>
      <c r="D10" s="1972"/>
      <c r="E10" s="1972"/>
      <c r="F10" s="1972"/>
      <c r="G10" s="1972"/>
      <c r="H10" s="1972"/>
      <c r="I10" s="1972"/>
      <c r="J10" s="1972"/>
      <c r="K10" s="1973"/>
    </row>
    <row r="11" spans="2:11" ht="3" customHeight="1" x14ac:dyDescent="0.25">
      <c r="B11" s="1890"/>
      <c r="C11" s="1934"/>
      <c r="D11" s="1934"/>
      <c r="E11" s="1934"/>
      <c r="F11" s="1934"/>
      <c r="G11" s="1934"/>
      <c r="H11" s="1934"/>
      <c r="I11" s="1934"/>
      <c r="J11" s="1934"/>
      <c r="K11" s="1935"/>
    </row>
    <row r="12" spans="2:11" x14ac:dyDescent="0.25">
      <c r="B12" s="1169" t="s">
        <v>1322</v>
      </c>
      <c r="K12" s="1168"/>
    </row>
    <row r="13" spans="2:11" ht="57" customHeight="1" x14ac:dyDescent="0.25">
      <c r="B13" s="2074" t="s">
        <v>1323</v>
      </c>
      <c r="C13" s="2075"/>
      <c r="D13" s="2075"/>
      <c r="E13" s="2075"/>
      <c r="F13" s="2075"/>
      <c r="G13" s="2075"/>
      <c r="H13" s="2075"/>
      <c r="I13" s="2075"/>
      <c r="J13" s="2075"/>
      <c r="K13" s="2076"/>
    </row>
    <row r="14" spans="2:11" ht="3.75" customHeight="1" x14ac:dyDescent="0.25">
      <c r="B14" s="1890"/>
      <c r="C14" s="1934"/>
      <c r="D14" s="1934"/>
      <c r="E14" s="1934"/>
      <c r="F14" s="1934"/>
      <c r="G14" s="1934"/>
      <c r="H14" s="1934"/>
      <c r="I14" s="1934"/>
      <c r="J14" s="1934"/>
      <c r="K14" s="1935"/>
    </row>
    <row r="15" spans="2:11" x14ac:dyDescent="0.25">
      <c r="B15" s="1911" t="s">
        <v>768</v>
      </c>
      <c r="C15" s="1894"/>
      <c r="D15" s="1892"/>
      <c r="E15" s="1892"/>
      <c r="F15" s="1892"/>
      <c r="G15" s="1892"/>
      <c r="H15" s="1894" t="s">
        <v>769</v>
      </c>
      <c r="I15" s="1894"/>
      <c r="J15" s="1892"/>
      <c r="K15" s="1940"/>
    </row>
    <row r="16" spans="2:11" x14ac:dyDescent="0.25">
      <c r="B16" s="1911" t="s">
        <v>770</v>
      </c>
      <c r="C16" s="1894"/>
      <c r="D16" s="1915"/>
      <c r="E16" s="1915"/>
      <c r="F16" s="1915"/>
      <c r="G16" s="1915"/>
      <c r="H16" s="1894" t="s">
        <v>162</v>
      </c>
      <c r="I16" s="1894"/>
      <c r="J16" s="1892"/>
      <c r="K16" s="1940"/>
    </row>
    <row r="17" spans="2:11" x14ac:dyDescent="0.25">
      <c r="B17" s="1911" t="s">
        <v>2</v>
      </c>
      <c r="C17" s="1894"/>
      <c r="D17" s="1892"/>
      <c r="E17" s="1892"/>
      <c r="F17" s="1173" t="s">
        <v>7</v>
      </c>
      <c r="G17" s="1172"/>
      <c r="H17" s="1894" t="s">
        <v>712</v>
      </c>
      <c r="I17" s="1894"/>
      <c r="J17" s="1892"/>
      <c r="K17" s="1940"/>
    </row>
    <row r="18" spans="2:11" x14ac:dyDescent="0.25">
      <c r="B18" s="1911" t="s">
        <v>771</v>
      </c>
      <c r="C18" s="1894"/>
      <c r="D18" s="1915"/>
      <c r="E18" s="1915"/>
      <c r="F18" s="1892"/>
      <c r="G18" s="1915"/>
      <c r="H18" s="1894" t="s">
        <v>772</v>
      </c>
      <c r="I18" s="1894"/>
      <c r="J18" s="1892"/>
      <c r="K18" s="1940"/>
    </row>
    <row r="19" spans="2:11" x14ac:dyDescent="0.25">
      <c r="B19" s="1890"/>
      <c r="C19" s="1934"/>
      <c r="D19" s="1934"/>
      <c r="E19" s="1934"/>
      <c r="F19" s="1934"/>
      <c r="G19" s="1934"/>
      <c r="H19" s="1934"/>
      <c r="I19" s="1934"/>
      <c r="J19" s="1934"/>
      <c r="K19" s="1935"/>
    </row>
    <row r="20" spans="2:11" x14ac:dyDescent="0.25">
      <c r="B20" s="1167" t="s">
        <v>773</v>
      </c>
      <c r="D20" s="1892"/>
      <c r="E20" s="1892"/>
      <c r="F20" s="1892"/>
      <c r="G20" s="1892"/>
      <c r="H20" s="1892"/>
      <c r="K20" s="1168"/>
    </row>
    <row r="21" spans="2:11" x14ac:dyDescent="0.25">
      <c r="B21" s="1167" t="s">
        <v>774</v>
      </c>
      <c r="H21" s="1172"/>
      <c r="K21" s="1168"/>
    </row>
    <row r="22" spans="2:11" ht="5.25" customHeight="1" x14ac:dyDescent="0.25">
      <c r="B22" s="1890"/>
      <c r="C22" s="1934"/>
      <c r="D22" s="1934"/>
      <c r="E22" s="1934"/>
      <c r="F22" s="1934"/>
      <c r="G22" s="1934"/>
      <c r="H22" s="1934"/>
      <c r="I22" s="1934"/>
      <c r="J22" s="1934"/>
      <c r="K22" s="1935"/>
    </row>
    <row r="23" spans="2:11" ht="24.75" customHeight="1" x14ac:dyDescent="0.25">
      <c r="B23" s="2060" t="s">
        <v>775</v>
      </c>
      <c r="C23" s="2061"/>
      <c r="D23" s="2061"/>
      <c r="E23" s="2061"/>
      <c r="F23" s="2061"/>
      <c r="G23" s="2061"/>
      <c r="H23" s="2061"/>
      <c r="I23" s="2061"/>
      <c r="J23" s="2061"/>
      <c r="K23" s="1174"/>
    </row>
    <row r="24" spans="2:11" ht="13" thickBot="1" x14ac:dyDescent="0.3">
      <c r="B24" s="1162"/>
      <c r="C24" s="1163"/>
      <c r="D24" s="1163"/>
      <c r="E24" s="1163"/>
      <c r="F24" s="1163"/>
      <c r="G24" s="1163"/>
      <c r="H24" s="1163"/>
      <c r="I24" s="1163"/>
      <c r="J24" s="1163"/>
      <c r="K24" s="1164"/>
    </row>
    <row r="25" spans="2:11" ht="14.5" thickBot="1" x14ac:dyDescent="0.35">
      <c r="B25" s="1942" t="s">
        <v>776</v>
      </c>
      <c r="C25" s="1972"/>
      <c r="D25" s="1972"/>
      <c r="E25" s="1972"/>
      <c r="F25" s="1972"/>
      <c r="G25" s="1972"/>
      <c r="H25" s="1972"/>
      <c r="I25" s="1972"/>
      <c r="J25" s="1972"/>
      <c r="K25" s="1973"/>
    </row>
    <row r="26" spans="2:11" x14ac:dyDescent="0.25">
      <c r="B26" s="1890"/>
      <c r="C26" s="1934"/>
      <c r="D26" s="1934"/>
      <c r="E26" s="1934"/>
      <c r="F26" s="1934"/>
      <c r="G26" s="1934"/>
      <c r="H26" s="1934"/>
      <c r="I26" s="1934"/>
      <c r="J26" s="1934"/>
      <c r="K26" s="1935"/>
    </row>
    <row r="27" spans="2:11" x14ac:dyDescent="0.25">
      <c r="B27" s="1890" t="s">
        <v>777</v>
      </c>
      <c r="C27" s="1934"/>
      <c r="D27" s="1934"/>
      <c r="E27" s="1934"/>
      <c r="F27" s="1934"/>
      <c r="G27" s="1934"/>
      <c r="H27" s="1934"/>
      <c r="I27" s="1934"/>
      <c r="J27" s="1934"/>
      <c r="K27" s="1935"/>
    </row>
    <row r="28" spans="2:11" x14ac:dyDescent="0.25">
      <c r="B28" s="2024"/>
      <c r="C28" s="1892"/>
      <c r="D28" s="1892"/>
      <c r="E28" s="1892"/>
      <c r="F28" s="1892"/>
      <c r="G28" s="1892"/>
      <c r="H28" s="1892"/>
      <c r="I28" s="1892"/>
      <c r="J28" s="1892"/>
      <c r="K28" s="1940"/>
    </row>
    <row r="29" spans="2:11" x14ac:dyDescent="0.25">
      <c r="B29" s="2086"/>
      <c r="C29" s="1915"/>
      <c r="D29" s="1915"/>
      <c r="E29" s="1915"/>
      <c r="F29" s="1915"/>
      <c r="G29" s="1915"/>
      <c r="H29" s="1915"/>
      <c r="I29" s="1915"/>
      <c r="J29" s="1915"/>
      <c r="K29" s="1939"/>
    </row>
    <row r="30" spans="2:11" x14ac:dyDescent="0.25">
      <c r="B30" s="2086"/>
      <c r="C30" s="1915"/>
      <c r="D30" s="1915"/>
      <c r="E30" s="1915"/>
      <c r="F30" s="1915"/>
      <c r="G30" s="1915"/>
      <c r="H30" s="1915"/>
      <c r="I30" s="1915"/>
      <c r="J30" s="1915"/>
      <c r="K30" s="1939"/>
    </row>
    <row r="31" spans="2:11" x14ac:dyDescent="0.25">
      <c r="B31" s="2086"/>
      <c r="C31" s="1915"/>
      <c r="D31" s="1915"/>
      <c r="E31" s="1915"/>
      <c r="F31" s="1915"/>
      <c r="G31" s="1915"/>
      <c r="H31" s="1915"/>
      <c r="I31" s="1915"/>
      <c r="J31" s="1915"/>
      <c r="K31" s="1939"/>
    </row>
    <row r="32" spans="2:11" x14ac:dyDescent="0.25">
      <c r="B32" s="2086"/>
      <c r="C32" s="1915"/>
      <c r="D32" s="1915"/>
      <c r="E32" s="1915"/>
      <c r="F32" s="1915"/>
      <c r="G32" s="1915"/>
      <c r="H32" s="1915"/>
      <c r="I32" s="1915"/>
      <c r="J32" s="1915"/>
      <c r="K32" s="1939"/>
    </row>
    <row r="33" spans="2:11" ht="13" thickBot="1" x14ac:dyDescent="0.3">
      <c r="B33" s="1175"/>
      <c r="C33" s="1176"/>
      <c r="D33" s="1176"/>
      <c r="E33" s="1176"/>
      <c r="F33" s="1176"/>
      <c r="G33" s="1176"/>
      <c r="H33" s="1176"/>
      <c r="I33" s="1176"/>
      <c r="J33" s="1176"/>
      <c r="K33" s="1177"/>
    </row>
    <row r="34" spans="2:11" ht="14.5" thickBot="1" x14ac:dyDescent="0.35">
      <c r="B34" s="1942" t="s">
        <v>778</v>
      </c>
      <c r="C34" s="1972"/>
      <c r="D34" s="1972"/>
      <c r="E34" s="1972"/>
      <c r="F34" s="1972"/>
      <c r="G34" s="1972"/>
      <c r="H34" s="1972"/>
      <c r="I34" s="1972"/>
      <c r="J34" s="1972"/>
      <c r="K34" s="1973"/>
    </row>
    <row r="35" spans="2:11" x14ac:dyDescent="0.25">
      <c r="B35" s="1890"/>
      <c r="C35" s="1934"/>
      <c r="D35" s="1934"/>
      <c r="E35" s="1934"/>
      <c r="F35" s="1934"/>
      <c r="G35" s="1934"/>
      <c r="H35" s="1934"/>
      <c r="I35" s="1934"/>
      <c r="J35" s="1934"/>
      <c r="K35" s="1935"/>
    </row>
    <row r="36" spans="2:11" x14ac:dyDescent="0.25">
      <c r="B36" s="2087" t="s">
        <v>1379</v>
      </c>
      <c r="C36" s="2088"/>
      <c r="D36" s="2088"/>
      <c r="E36" s="2088"/>
      <c r="F36" s="2088"/>
      <c r="G36" s="2088"/>
      <c r="H36" s="2088"/>
      <c r="I36" s="2088"/>
      <c r="J36" s="2088"/>
      <c r="K36" s="2089"/>
    </row>
    <row r="37" spans="2:11" x14ac:dyDescent="0.25">
      <c r="B37" s="2087"/>
      <c r="C37" s="2088"/>
      <c r="D37" s="2088"/>
      <c r="E37" s="2088"/>
      <c r="F37" s="2088"/>
      <c r="G37" s="2088"/>
      <c r="H37" s="2088"/>
      <c r="I37" s="2088"/>
      <c r="J37" s="2088"/>
      <c r="K37" s="2089"/>
    </row>
    <row r="38" spans="2:11" x14ac:dyDescent="0.25">
      <c r="B38" s="2087"/>
      <c r="C38" s="2088"/>
      <c r="D38" s="2088"/>
      <c r="E38" s="2088"/>
      <c r="F38" s="2088"/>
      <c r="G38" s="2088"/>
      <c r="H38" s="2088"/>
      <c r="I38" s="2088"/>
      <c r="J38" s="2088"/>
      <c r="K38" s="2089"/>
    </row>
    <row r="39" spans="2:11" x14ac:dyDescent="0.25">
      <c r="B39" s="2087"/>
      <c r="C39" s="2088"/>
      <c r="D39" s="2088"/>
      <c r="E39" s="2088"/>
      <c r="F39" s="2088"/>
      <c r="G39" s="2088"/>
      <c r="H39" s="2088"/>
      <c r="I39" s="2088"/>
      <c r="J39" s="2088"/>
      <c r="K39" s="2089"/>
    </row>
    <row r="40" spans="2:11" x14ac:dyDescent="0.25">
      <c r="B40" s="2087"/>
      <c r="C40" s="2088"/>
      <c r="D40" s="2088"/>
      <c r="E40" s="2088"/>
      <c r="F40" s="2088"/>
      <c r="G40" s="2088"/>
      <c r="H40" s="2088"/>
      <c r="I40" s="2088"/>
      <c r="J40" s="2088"/>
      <c r="K40" s="2089"/>
    </row>
    <row r="41" spans="2:11" x14ac:dyDescent="0.25">
      <c r="B41" s="2087"/>
      <c r="C41" s="2088"/>
      <c r="D41" s="2088"/>
      <c r="E41" s="2088"/>
      <c r="F41" s="2088"/>
      <c r="G41" s="2088"/>
      <c r="H41" s="2088"/>
      <c r="I41" s="2088"/>
      <c r="J41" s="2088"/>
      <c r="K41" s="2089"/>
    </row>
    <row r="42" spans="2:11" ht="13" thickBot="1" x14ac:dyDescent="0.3">
      <c r="B42" s="1178"/>
      <c r="C42" s="1179"/>
      <c r="D42" s="1179"/>
      <c r="E42" s="1179"/>
      <c r="F42" s="1179"/>
      <c r="G42" s="1179"/>
      <c r="H42" s="1179"/>
      <c r="I42" s="1179"/>
      <c r="J42" s="1179"/>
      <c r="K42" s="1180"/>
    </row>
    <row r="43" spans="2:11" ht="14.5" thickBot="1" x14ac:dyDescent="0.35">
      <c r="B43" s="1942" t="s">
        <v>779</v>
      </c>
      <c r="C43" s="1972"/>
      <c r="D43" s="1972"/>
      <c r="E43" s="1972"/>
      <c r="F43" s="1972"/>
      <c r="G43" s="1972"/>
      <c r="H43" s="1972"/>
      <c r="I43" s="1972"/>
      <c r="J43" s="1972"/>
      <c r="K43" s="1973"/>
    </row>
    <row r="44" spans="2:11" ht="7.5" customHeight="1" x14ac:dyDescent="0.25">
      <c r="B44" s="1167"/>
      <c r="K44" s="1168"/>
    </row>
    <row r="45" spans="2:11" x14ac:dyDescent="0.25">
      <c r="B45" s="2083" t="s">
        <v>1380</v>
      </c>
      <c r="C45" s="2084"/>
      <c r="D45" s="2084"/>
      <c r="E45" s="2084"/>
      <c r="F45" s="2084"/>
      <c r="G45" s="2084"/>
      <c r="H45" s="2084"/>
      <c r="I45" s="2084"/>
      <c r="J45" s="2084"/>
      <c r="K45" s="2085"/>
    </row>
    <row r="46" spans="2:11" ht="7.5" customHeight="1" thickBot="1" x14ac:dyDescent="0.3">
      <c r="B46" s="1738"/>
      <c r="C46" s="1739"/>
      <c r="D46" s="1739"/>
      <c r="E46" s="1739"/>
      <c r="F46" s="1739"/>
      <c r="G46" s="1739"/>
      <c r="H46" s="1739"/>
      <c r="I46" s="1739"/>
      <c r="J46" s="1739"/>
      <c r="K46" s="1740"/>
    </row>
    <row r="47" spans="2:11" ht="14" x14ac:dyDescent="0.3">
      <c r="B47" s="2080" t="s">
        <v>1383</v>
      </c>
      <c r="C47" s="2081"/>
      <c r="D47" s="2081"/>
      <c r="E47" s="2081"/>
      <c r="F47" s="2081"/>
      <c r="G47" s="2081"/>
      <c r="H47" s="2081"/>
      <c r="I47" s="2081"/>
      <c r="J47" s="2081"/>
      <c r="K47" s="2082"/>
    </row>
    <row r="48" spans="2:11" x14ac:dyDescent="0.25">
      <c r="B48" s="2007" t="s">
        <v>940</v>
      </c>
      <c r="C48" s="2008"/>
      <c r="D48" s="2008"/>
      <c r="E48" s="2008"/>
      <c r="F48" s="2008"/>
      <c r="G48" s="2008"/>
      <c r="H48" s="2008"/>
      <c r="I48" s="2008"/>
      <c r="J48" s="2008"/>
      <c r="K48" s="2009"/>
    </row>
    <row r="49" spans="2:11" x14ac:dyDescent="0.25">
      <c r="B49" s="2007"/>
      <c r="C49" s="2008"/>
      <c r="D49" s="2008"/>
      <c r="E49" s="2008"/>
      <c r="F49" s="2008"/>
      <c r="G49" s="2008"/>
      <c r="H49" s="2008"/>
      <c r="I49" s="2008"/>
      <c r="J49" s="2008"/>
      <c r="K49" s="2009"/>
    </row>
    <row r="50" spans="2:11" ht="13" thickBot="1" x14ac:dyDescent="0.3">
      <c r="B50" s="1734"/>
      <c r="C50" s="1735"/>
      <c r="D50" s="1735"/>
      <c r="E50" s="1735"/>
      <c r="F50" s="1735"/>
      <c r="G50" s="1735"/>
      <c r="H50" s="1735"/>
      <c r="I50" s="1735"/>
      <c r="J50" s="1735"/>
      <c r="K50" s="1736"/>
    </row>
    <row r="51" spans="2:11" ht="81" customHeight="1" thickBot="1" x14ac:dyDescent="0.3">
      <c r="B51" s="2077" t="s">
        <v>1381</v>
      </c>
      <c r="C51" s="2078"/>
      <c r="D51" s="2078"/>
      <c r="E51" s="2078"/>
      <c r="F51" s="2078"/>
      <c r="G51" s="2078"/>
      <c r="H51" s="2078"/>
      <c r="I51" s="2078"/>
      <c r="J51" s="2078"/>
      <c r="K51" s="2079"/>
    </row>
  </sheetData>
  <sheetProtection selectLockedCells="1"/>
  <mergeCells count="47">
    <mergeCell ref="B51:K51"/>
    <mergeCell ref="B47:K47"/>
    <mergeCell ref="B48:K49"/>
    <mergeCell ref="B45:K45"/>
    <mergeCell ref="B25:K25"/>
    <mergeCell ref="B26:K26"/>
    <mergeCell ref="B27:K27"/>
    <mergeCell ref="B28:K28"/>
    <mergeCell ref="B29:K29"/>
    <mergeCell ref="B30:K30"/>
    <mergeCell ref="B31:K31"/>
    <mergeCell ref="B32:K32"/>
    <mergeCell ref="B43:K43"/>
    <mergeCell ref="B34:K34"/>
    <mergeCell ref="B35:K35"/>
    <mergeCell ref="B36:K41"/>
    <mergeCell ref="B15:C15"/>
    <mergeCell ref="D15:G15"/>
    <mergeCell ref="H15:I15"/>
    <mergeCell ref="J15:K15"/>
    <mergeCell ref="B6:K8"/>
    <mergeCell ref="B9:K9"/>
    <mergeCell ref="B10:K10"/>
    <mergeCell ref="B11:K11"/>
    <mergeCell ref="B13:K13"/>
    <mergeCell ref="B14:K14"/>
    <mergeCell ref="B1:K1"/>
    <mergeCell ref="B2:K2"/>
    <mergeCell ref="B3:K4"/>
    <mergeCell ref="B5:E5"/>
    <mergeCell ref="F5:K5"/>
    <mergeCell ref="B22:K22"/>
    <mergeCell ref="B23:J23"/>
    <mergeCell ref="B18:C18"/>
    <mergeCell ref="D18:G18"/>
    <mergeCell ref="H18:I18"/>
    <mergeCell ref="J18:K18"/>
    <mergeCell ref="B19:K19"/>
    <mergeCell ref="D20:H20"/>
    <mergeCell ref="B16:C16"/>
    <mergeCell ref="D16:G16"/>
    <mergeCell ref="H16:I16"/>
    <mergeCell ref="J16:K16"/>
    <mergeCell ref="B17:C17"/>
    <mergeCell ref="D17:E17"/>
    <mergeCell ref="H17:I17"/>
    <mergeCell ref="J17:K17"/>
  </mergeCells>
  <dataValidations disablePrompts="1" count="2">
    <dataValidation type="list" allowBlank="1" showInputMessage="1" showErrorMessage="1" sqref="K23 H21" xr:uid="{EEF5B6AE-5F91-4625-8AE3-3C3E776F1033}">
      <formula1>"Yes, No"</formula1>
    </dataValidation>
    <dataValidation type="list" allowBlank="1" showInputMessage="1" showErrorMessage="1" sqref="D20:H20" xr:uid="{C1339194-64C3-4BB0-A481-7A0C1E376624}">
      <formula1>"501( c)(3) Organization, 501( c)(4) Organization, Exempt fro tax Under Section 501(a), State or Local Government Instrumentality, Tribal Government Instrumentality"</formula1>
    </dataValidation>
  </dataValidations>
  <pageMargins left="0.5" right="0.5" top="0.5" bottom="0.5" header="0.3" footer="0.3"/>
  <pageSetup scale="91" orientation="portrait" r:id="rId1"/>
  <headerFooter>
    <oddFooter>&amp;L&amp;8Revised November 2024&amp;C&amp;8Universal Rental Development Application&amp;R&amp;8Page 7 of 7</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8B856-F47F-471D-BB7E-D17D8705A544}">
  <sheetPr codeName="Sheet23"/>
  <dimension ref="A1:S394"/>
  <sheetViews>
    <sheetView showGridLines="0" showRowColHeaders="0" workbookViewId="0">
      <selection sqref="A1:G1"/>
    </sheetView>
  </sheetViews>
  <sheetFormatPr defaultColWidth="10.54296875" defaultRowHeight="15" x14ac:dyDescent="0.3"/>
  <cols>
    <col min="1" max="1" width="6.54296875" style="1332" customWidth="1"/>
    <col min="2" max="2" width="25.1796875" style="1332" customWidth="1"/>
    <col min="3" max="3" width="19" style="1332" customWidth="1"/>
    <col min="4" max="4" width="18.81640625" style="1332" customWidth="1"/>
    <col min="5" max="5" width="21.26953125" style="1332" customWidth="1"/>
    <col min="6" max="6" width="9.453125" style="1332" customWidth="1"/>
    <col min="7" max="9" width="10.54296875" style="1332" customWidth="1"/>
    <col min="10" max="10" width="26.453125" style="1332" customWidth="1"/>
    <col min="11" max="11" width="14.453125" style="1332" customWidth="1"/>
    <col min="12" max="12" width="4" style="1332" customWidth="1"/>
    <col min="13" max="13" width="26.54296875" style="1332" customWidth="1"/>
    <col min="14" max="14" width="13.453125" style="1332" bestFit="1" customWidth="1"/>
    <col min="15" max="16" width="10.54296875" style="1332"/>
    <col min="17" max="18" width="10.54296875" style="1333" hidden="1" customWidth="1"/>
    <col min="19" max="19" width="0" style="1333" hidden="1" customWidth="1"/>
    <col min="20" max="16384" width="10.54296875" style="1332"/>
  </cols>
  <sheetData>
    <row r="1" spans="1:15" x14ac:dyDescent="0.3">
      <c r="A1" s="2117" t="s">
        <v>1384</v>
      </c>
      <c r="B1" s="2117"/>
      <c r="C1" s="2117"/>
      <c r="D1" s="2117"/>
      <c r="E1" s="2117"/>
      <c r="F1" s="1331"/>
      <c r="G1" s="1331"/>
    </row>
    <row r="2" spans="1:15" x14ac:dyDescent="0.3">
      <c r="A2" s="2117" t="s">
        <v>1140</v>
      </c>
      <c r="B2" s="2117"/>
      <c r="C2" s="2117"/>
      <c r="D2" s="2117"/>
      <c r="E2" s="2117"/>
      <c r="F2" s="1331"/>
      <c r="G2" s="1331"/>
    </row>
    <row r="3" spans="1:15" ht="22.5" customHeight="1" thickBot="1" x14ac:dyDescent="0.35">
      <c r="A3" s="2119" t="s">
        <v>1385</v>
      </c>
      <c r="B3" s="2119"/>
      <c r="C3" s="2119"/>
      <c r="D3" s="2119"/>
      <c r="E3" s="2119"/>
      <c r="F3" s="1331"/>
      <c r="G3" s="1331"/>
    </row>
    <row r="4" spans="1:15" ht="16.5" customHeight="1" thickBot="1" x14ac:dyDescent="0.35">
      <c r="A4" s="1335" t="s">
        <v>0</v>
      </c>
      <c r="B4" s="2118">
        <f>'2 - Page 1'!D20</f>
        <v>0</v>
      </c>
      <c r="C4" s="2118"/>
      <c r="D4" s="1336" t="s">
        <v>670</v>
      </c>
      <c r="E4" s="1337"/>
      <c r="H4" s="1334"/>
    </row>
    <row r="5" spans="1:15" x14ac:dyDescent="0.3">
      <c r="A5" s="1339" t="s">
        <v>142</v>
      </c>
      <c r="B5" s="1744">
        <f>'2 - Page 2'!B16</f>
        <v>0</v>
      </c>
      <c r="C5" s="1743" t="s">
        <v>1141</v>
      </c>
      <c r="D5" s="1744">
        <f>SUM('2 - Page 2'!B8:B14)</f>
        <v>0</v>
      </c>
      <c r="E5" s="1331"/>
      <c r="F5" s="1331"/>
    </row>
    <row r="6" spans="1:15" x14ac:dyDescent="0.3">
      <c r="A6" s="1340" t="s">
        <v>1142</v>
      </c>
      <c r="B6" s="1341"/>
      <c r="C6" s="1338"/>
      <c r="D6" s="1338"/>
      <c r="E6" s="1338"/>
      <c r="F6" s="1331"/>
      <c r="G6" s="1331"/>
    </row>
    <row r="7" spans="1:15" ht="11.25" customHeight="1" x14ac:dyDescent="0.3">
      <c r="A7" s="1338"/>
      <c r="B7" s="1338"/>
      <c r="C7" s="1338"/>
      <c r="D7" s="1338"/>
      <c r="E7" s="1338"/>
      <c r="F7" s="1331"/>
      <c r="G7" s="1331"/>
    </row>
    <row r="8" spans="1:15" ht="42.75" customHeight="1" x14ac:dyDescent="0.3">
      <c r="B8" s="1341"/>
      <c r="C8" s="1342" t="s">
        <v>1143</v>
      </c>
      <c r="D8" s="2120" t="s">
        <v>52</v>
      </c>
      <c r="E8" s="2120" t="s">
        <v>53</v>
      </c>
      <c r="F8" s="1331"/>
      <c r="G8" s="1331"/>
    </row>
    <row r="9" spans="1:15" ht="28.5" customHeight="1" thickBot="1" x14ac:dyDescent="0.35">
      <c r="A9" s="1343"/>
      <c r="B9" s="1338"/>
      <c r="C9" s="1344" t="s">
        <v>1144</v>
      </c>
      <c r="D9" s="2121"/>
      <c r="E9" s="2121"/>
      <c r="F9" s="1331"/>
      <c r="G9" s="1331"/>
    </row>
    <row r="10" spans="1:15" ht="18" customHeight="1" thickBot="1" x14ac:dyDescent="0.35">
      <c r="A10" s="2113" t="s">
        <v>54</v>
      </c>
      <c r="B10" s="2114"/>
      <c r="C10" s="2115"/>
      <c r="D10" s="2114"/>
      <c r="E10" s="2114"/>
      <c r="F10" s="1331"/>
      <c r="G10" s="1331"/>
    </row>
    <row r="11" spans="1:15" ht="18" customHeight="1" x14ac:dyDescent="0.3">
      <c r="A11" s="1345" t="s">
        <v>55</v>
      </c>
      <c r="B11" s="1346"/>
      <c r="C11" s="1347">
        <f>D11+E11</f>
        <v>0</v>
      </c>
      <c r="D11" s="1348"/>
      <c r="E11" s="1348"/>
      <c r="F11" s="1331"/>
      <c r="G11" s="1331"/>
      <c r="J11" s="1349" t="s">
        <v>1145</v>
      </c>
      <c r="K11" s="1350"/>
      <c r="L11" s="1350"/>
      <c r="M11" s="1350"/>
      <c r="N11" s="1350"/>
      <c r="O11" s="1351"/>
    </row>
    <row r="12" spans="1:15" ht="18" customHeight="1" thickBot="1" x14ac:dyDescent="0.35">
      <c r="A12" s="1352" t="s">
        <v>57</v>
      </c>
      <c r="B12" s="1353"/>
      <c r="C12" s="1347">
        <f t="shared" ref="C12:C13" si="0">D12+E12</f>
        <v>0</v>
      </c>
      <c r="D12" s="1354"/>
      <c r="E12" s="1354"/>
      <c r="F12" s="1331"/>
      <c r="G12" s="1331"/>
      <c r="J12" s="1357"/>
      <c r="K12" s="1350"/>
      <c r="L12" s="1350"/>
      <c r="M12" s="1350"/>
      <c r="N12" s="1350"/>
      <c r="O12" s="1351"/>
    </row>
    <row r="13" spans="1:15" ht="18" customHeight="1" thickBot="1" x14ac:dyDescent="0.35">
      <c r="A13" s="1358" t="s">
        <v>584</v>
      </c>
      <c r="B13" s="1359"/>
      <c r="C13" s="1347">
        <f t="shared" si="0"/>
        <v>0</v>
      </c>
      <c r="D13" s="1354"/>
      <c r="E13" s="1360">
        <f>O20</f>
        <v>0</v>
      </c>
      <c r="F13" s="1331"/>
      <c r="G13" s="1331"/>
      <c r="J13" s="1361" t="s">
        <v>601</v>
      </c>
      <c r="K13" s="1362"/>
      <c r="L13" s="1362"/>
      <c r="M13" s="1362"/>
      <c r="N13" s="1362"/>
      <c r="O13" s="1363"/>
    </row>
    <row r="14" spans="1:15" ht="18" customHeight="1" thickBot="1" x14ac:dyDescent="0.35">
      <c r="A14" s="1364" t="s">
        <v>59</v>
      </c>
      <c r="B14" s="1365"/>
      <c r="C14" s="1366">
        <f t="shared" ref="C14:E14" si="1">SUM(C11:C13)</f>
        <v>0</v>
      </c>
      <c r="D14" s="1366">
        <f t="shared" si="1"/>
        <v>0</v>
      </c>
      <c r="E14" s="1366">
        <f t="shared" si="1"/>
        <v>0</v>
      </c>
      <c r="F14" s="1331"/>
      <c r="G14" s="1331"/>
      <c r="J14" s="1367" t="s">
        <v>592</v>
      </c>
      <c r="K14" s="1368"/>
      <c r="L14" s="1368"/>
      <c r="M14" s="1368"/>
      <c r="N14" s="1369"/>
      <c r="O14" s="1370" t="s">
        <v>593</v>
      </c>
    </row>
    <row r="15" spans="1:15" ht="18" customHeight="1" thickBot="1" x14ac:dyDescent="0.35">
      <c r="A15" s="2090" t="s">
        <v>60</v>
      </c>
      <c r="B15" s="2091"/>
      <c r="C15" s="2091"/>
      <c r="D15" s="2091"/>
      <c r="E15" s="2091"/>
      <c r="F15" s="1331"/>
      <c r="G15" s="1331"/>
      <c r="J15" s="2102"/>
      <c r="K15" s="2103"/>
      <c r="L15" s="2103"/>
      <c r="M15" s="2103"/>
      <c r="N15" s="2104"/>
      <c r="O15" s="1371"/>
    </row>
    <row r="16" spans="1:15" ht="18" customHeight="1" x14ac:dyDescent="0.3">
      <c r="A16" s="1345" t="s">
        <v>61</v>
      </c>
      <c r="B16" s="1346"/>
      <c r="C16" s="1347">
        <f>'7 - Cost Breakdown (D)'!D10</f>
        <v>0</v>
      </c>
      <c r="D16" s="1347">
        <f>'7 - Cost Breakdown (D)'!E10</f>
        <v>0</v>
      </c>
      <c r="E16" s="1372">
        <f>'7 - Cost Breakdown (D)'!F10</f>
        <v>0</v>
      </c>
      <c r="F16" s="1331"/>
      <c r="G16" s="1331"/>
      <c r="J16" s="2094"/>
      <c r="K16" s="2095"/>
      <c r="L16" s="2095"/>
      <c r="M16" s="2095"/>
      <c r="N16" s="2096"/>
      <c r="O16" s="1371"/>
    </row>
    <row r="17" spans="1:15" ht="18" customHeight="1" x14ac:dyDescent="0.3">
      <c r="A17" s="1352" t="s">
        <v>1146</v>
      </c>
      <c r="B17" s="1353"/>
      <c r="C17" s="1373">
        <f>'7 - Cost Breakdown (D)'!D11</f>
        <v>0</v>
      </c>
      <c r="D17" s="1373">
        <f>'7 - Cost Breakdown (D)'!E11</f>
        <v>0</v>
      </c>
      <c r="E17" s="1374">
        <f>'7 - Cost Breakdown (D)'!F11</f>
        <v>0</v>
      </c>
      <c r="F17" s="1331"/>
      <c r="G17" s="1331"/>
      <c r="J17" s="2094"/>
      <c r="K17" s="2095"/>
      <c r="L17" s="2095"/>
      <c r="M17" s="2095"/>
      <c r="N17" s="2096"/>
      <c r="O17" s="1371"/>
    </row>
    <row r="18" spans="1:15" ht="18" customHeight="1" x14ac:dyDescent="0.3">
      <c r="A18" s="1352" t="s">
        <v>63</v>
      </c>
      <c r="B18" s="1353"/>
      <c r="C18" s="1373">
        <f>'7 - Cost Breakdown (D)'!D18</f>
        <v>0</v>
      </c>
      <c r="D18" s="1373">
        <f>'7 - Cost Breakdown (D)'!E18</f>
        <v>0</v>
      </c>
      <c r="E18" s="1374">
        <f>'7 - Cost Breakdown (D)'!F18</f>
        <v>0</v>
      </c>
      <c r="F18" s="1331"/>
      <c r="G18" s="1331"/>
      <c r="J18" s="2094"/>
      <c r="K18" s="2095"/>
      <c r="L18" s="2095"/>
      <c r="M18" s="2095"/>
      <c r="N18" s="2096"/>
      <c r="O18" s="1376"/>
    </row>
    <row r="19" spans="1:15" ht="18" customHeight="1" thickBot="1" x14ac:dyDescent="0.35">
      <c r="A19" s="1352" t="s">
        <v>64</v>
      </c>
      <c r="B19" s="1353"/>
      <c r="C19" s="1373">
        <f>'7 - Cost Breakdown (D)'!D36</f>
        <v>0</v>
      </c>
      <c r="D19" s="1373">
        <f>'7 - Cost Breakdown (D)'!E36</f>
        <v>0</v>
      </c>
      <c r="E19" s="1374">
        <f>'7 - Cost Breakdown (D)'!F36</f>
        <v>0</v>
      </c>
      <c r="F19" s="1331"/>
      <c r="G19" s="1331"/>
      <c r="J19" s="2097"/>
      <c r="K19" s="2098"/>
      <c r="L19" s="2098"/>
      <c r="M19" s="2098"/>
      <c r="N19" s="2099"/>
      <c r="O19" s="1377"/>
    </row>
    <row r="20" spans="1:15" ht="18" customHeight="1" thickBot="1" x14ac:dyDescent="0.35">
      <c r="A20" s="1352" t="s">
        <v>65</v>
      </c>
      <c r="B20" s="1353"/>
      <c r="C20" s="1373">
        <f>'7 - Cost Breakdown (D)'!D41</f>
        <v>0</v>
      </c>
      <c r="D20" s="1373">
        <f>'7 - Cost Breakdown (D)'!E41</f>
        <v>0</v>
      </c>
      <c r="E20" s="1374">
        <f>'7 - Cost Breakdown (D)'!F41</f>
        <v>0</v>
      </c>
      <c r="F20" s="1331"/>
      <c r="G20" s="1331"/>
      <c r="J20" s="1378"/>
      <c r="K20" s="1379"/>
      <c r="L20" s="1379"/>
      <c r="M20" s="1379"/>
      <c r="N20" s="1380" t="s">
        <v>369</v>
      </c>
      <c r="O20" s="1381">
        <f>SUM(O15:O19)</f>
        <v>0</v>
      </c>
    </row>
    <row r="21" spans="1:15" ht="18" customHeight="1" thickBot="1" x14ac:dyDescent="0.35">
      <c r="A21" s="1382" t="s">
        <v>66</v>
      </c>
      <c r="B21" s="1359"/>
      <c r="C21" s="1373">
        <f>'7 - Cost Breakdown (D)'!D46</f>
        <v>0</v>
      </c>
      <c r="D21" s="1373">
        <f>'7 - Cost Breakdown (D)'!E46</f>
        <v>0</v>
      </c>
      <c r="E21" s="1373">
        <f>'7 - Cost Breakdown (D)'!F46</f>
        <v>0</v>
      </c>
      <c r="F21" s="1331"/>
      <c r="G21" s="1331"/>
      <c r="J21" s="1383"/>
      <c r="K21" s="1384"/>
      <c r="L21" s="1384"/>
      <c r="M21" s="1384"/>
      <c r="N21" s="1384"/>
      <c r="O21" s="1385"/>
    </row>
    <row r="22" spans="1:15" ht="18" customHeight="1" thickBot="1" x14ac:dyDescent="0.35">
      <c r="A22" s="1364" t="s">
        <v>67</v>
      </c>
      <c r="B22" s="1365"/>
      <c r="C22" s="1366">
        <f>SUM(C16:C21)</f>
        <v>0</v>
      </c>
      <c r="D22" s="1366">
        <f>SUM(D16:D21)</f>
        <v>0</v>
      </c>
      <c r="E22" s="1366">
        <f>SUM(E16:E21)</f>
        <v>0</v>
      </c>
      <c r="F22" s="1331"/>
      <c r="G22" s="1331"/>
      <c r="J22" s="1361" t="s">
        <v>594</v>
      </c>
      <c r="K22" s="1362"/>
      <c r="L22" s="1362"/>
      <c r="M22" s="1362"/>
      <c r="N22" s="1362"/>
      <c r="O22" s="1363"/>
    </row>
    <row r="23" spans="1:15" ht="18" customHeight="1" thickBot="1" x14ac:dyDescent="0.35">
      <c r="A23" s="2113" t="s">
        <v>68</v>
      </c>
      <c r="B23" s="2116"/>
      <c r="C23" s="2116"/>
      <c r="D23" s="2116"/>
      <c r="E23" s="2116"/>
      <c r="F23" s="1331"/>
      <c r="G23" s="1331"/>
      <c r="J23" s="1367" t="s">
        <v>592</v>
      </c>
      <c r="K23" s="1368"/>
      <c r="L23" s="1368"/>
      <c r="M23" s="1368"/>
      <c r="N23" s="1369"/>
      <c r="O23" s="1370" t="s">
        <v>593</v>
      </c>
    </row>
    <row r="24" spans="1:15" ht="18" customHeight="1" x14ac:dyDescent="0.3">
      <c r="A24" s="1345" t="s">
        <v>69</v>
      </c>
      <c r="B24" s="1346"/>
      <c r="C24" s="1347">
        <f>D24+E24</f>
        <v>0</v>
      </c>
      <c r="D24" s="1372">
        <f>'7 - Cost Breakdown (D)'!E52</f>
        <v>0</v>
      </c>
      <c r="E24" s="1372">
        <f>'7 - Cost Breakdown (D)'!F52</f>
        <v>0</v>
      </c>
      <c r="F24" s="1331"/>
      <c r="G24" s="1331"/>
      <c r="J24" s="2102"/>
      <c r="K24" s="2103"/>
      <c r="L24" s="2103"/>
      <c r="M24" s="2103"/>
      <c r="N24" s="2104"/>
      <c r="O24" s="1371"/>
    </row>
    <row r="25" spans="1:15" ht="18" customHeight="1" x14ac:dyDescent="0.3">
      <c r="A25" s="1352" t="s">
        <v>70</v>
      </c>
      <c r="B25" s="1353"/>
      <c r="C25" s="1347">
        <f t="shared" ref="C25:C31" si="2">D25+E25</f>
        <v>0</v>
      </c>
      <c r="D25" s="1372">
        <f>'7 - Cost Breakdown (D)'!E53</f>
        <v>0</v>
      </c>
      <c r="E25" s="1372">
        <f>'7 - Cost Breakdown (D)'!F53</f>
        <v>0</v>
      </c>
      <c r="F25" s="1331"/>
      <c r="G25" s="1331"/>
      <c r="J25" s="2094"/>
      <c r="K25" s="2095"/>
      <c r="L25" s="2095"/>
      <c r="M25" s="2095"/>
      <c r="N25" s="2096"/>
      <c r="O25" s="1371"/>
    </row>
    <row r="26" spans="1:15" ht="18" customHeight="1" x14ac:dyDescent="0.3">
      <c r="A26" s="1352" t="s">
        <v>71</v>
      </c>
      <c r="B26" s="1353"/>
      <c r="C26" s="1347">
        <f t="shared" si="2"/>
        <v>0</v>
      </c>
      <c r="D26" s="1372">
        <f>'7 - Cost Breakdown (D)'!E54</f>
        <v>0</v>
      </c>
      <c r="E26" s="1372">
        <f>'7 - Cost Breakdown (D)'!F54</f>
        <v>0</v>
      </c>
      <c r="F26" s="1331"/>
      <c r="G26" s="1331"/>
      <c r="J26" s="2094"/>
      <c r="K26" s="2095"/>
      <c r="L26" s="2095"/>
      <c r="M26" s="2095"/>
      <c r="N26" s="2096"/>
      <c r="O26" s="1371"/>
    </row>
    <row r="27" spans="1:15" ht="18" customHeight="1" x14ac:dyDescent="0.3">
      <c r="A27" s="1352" t="s">
        <v>72</v>
      </c>
      <c r="B27" s="1353"/>
      <c r="C27" s="1347">
        <f t="shared" si="2"/>
        <v>0</v>
      </c>
      <c r="D27" s="1375"/>
      <c r="E27" s="1375"/>
      <c r="F27" s="1331"/>
      <c r="G27" s="1331"/>
      <c r="J27" s="2094"/>
      <c r="K27" s="2095"/>
      <c r="L27" s="2095"/>
      <c r="M27" s="2095"/>
      <c r="N27" s="2096"/>
      <c r="O27" s="1376"/>
    </row>
    <row r="28" spans="1:15" ht="18" customHeight="1" thickBot="1" x14ac:dyDescent="0.35">
      <c r="A28" s="1364" t="s">
        <v>73</v>
      </c>
      <c r="B28" s="1365"/>
      <c r="C28" s="1347">
        <f t="shared" si="2"/>
        <v>0</v>
      </c>
      <c r="D28" s="1372">
        <f>'7 - Cost Breakdown (D)'!E55</f>
        <v>0</v>
      </c>
      <c r="E28" s="1372">
        <f>'7 - Cost Breakdown (D)'!F55</f>
        <v>0</v>
      </c>
      <c r="F28" s="1331"/>
      <c r="G28" s="1331"/>
      <c r="J28" s="2097"/>
      <c r="K28" s="2098"/>
      <c r="L28" s="2098"/>
      <c r="M28" s="2098"/>
      <c r="N28" s="2099"/>
      <c r="O28" s="1377"/>
    </row>
    <row r="29" spans="1:15" ht="18" customHeight="1" thickBot="1" x14ac:dyDescent="0.35">
      <c r="A29" s="1364" t="s">
        <v>603</v>
      </c>
      <c r="B29" s="1365"/>
      <c r="C29" s="1347">
        <f t="shared" si="2"/>
        <v>0</v>
      </c>
      <c r="D29" s="1387"/>
      <c r="E29" s="1387"/>
      <c r="F29" s="1331"/>
      <c r="G29" s="1331"/>
      <c r="J29" s="1378"/>
      <c r="K29" s="1379"/>
      <c r="L29" s="1379"/>
      <c r="M29" s="1379"/>
      <c r="N29" s="1380" t="s">
        <v>369</v>
      </c>
      <c r="O29" s="1381">
        <f>SUM(O24:O28)</f>
        <v>0</v>
      </c>
    </row>
    <row r="30" spans="1:15" ht="18" customHeight="1" thickBot="1" x14ac:dyDescent="0.35">
      <c r="A30" s="1388" t="s">
        <v>604</v>
      </c>
      <c r="B30" s="1365"/>
      <c r="C30" s="1347">
        <f t="shared" si="2"/>
        <v>0</v>
      </c>
      <c r="D30" s="1387"/>
      <c r="E30" s="1387"/>
      <c r="F30" s="1331"/>
      <c r="G30" s="1331"/>
      <c r="J30" s="1389"/>
      <c r="K30" s="1350"/>
      <c r="L30" s="1350"/>
      <c r="M30" s="1350"/>
      <c r="N30" s="1350"/>
      <c r="O30" s="1351"/>
    </row>
    <row r="31" spans="1:15" ht="18" customHeight="1" thickBot="1" x14ac:dyDescent="0.35">
      <c r="A31" s="1390" t="s">
        <v>585</v>
      </c>
      <c r="B31" s="1359"/>
      <c r="C31" s="1347">
        <f t="shared" si="2"/>
        <v>0</v>
      </c>
      <c r="D31" s="1387"/>
      <c r="E31" s="1391">
        <f>O29</f>
        <v>0</v>
      </c>
      <c r="F31" s="1331"/>
      <c r="G31" s="1331"/>
      <c r="J31" s="1361" t="s">
        <v>1147</v>
      </c>
      <c r="K31" s="1362"/>
      <c r="L31" s="1362"/>
      <c r="M31" s="1362"/>
      <c r="N31" s="1362"/>
      <c r="O31" s="1363"/>
    </row>
    <row r="32" spans="1:15" ht="18" customHeight="1" thickBot="1" x14ac:dyDescent="0.35">
      <c r="A32" s="1364" t="s">
        <v>59</v>
      </c>
      <c r="C32" s="1366">
        <f t="shared" ref="C32:E32" si="3">SUM(C24:C31)</f>
        <v>0</v>
      </c>
      <c r="D32" s="1366">
        <f t="shared" si="3"/>
        <v>0</v>
      </c>
      <c r="E32" s="1366">
        <f t="shared" si="3"/>
        <v>0</v>
      </c>
      <c r="F32" s="1331"/>
      <c r="G32" s="1331"/>
      <c r="J32" s="1367" t="s">
        <v>592</v>
      </c>
      <c r="K32" s="1368"/>
      <c r="L32" s="1368"/>
      <c r="M32" s="1368"/>
      <c r="N32" s="1369"/>
      <c r="O32" s="1370" t="s">
        <v>593</v>
      </c>
    </row>
    <row r="33" spans="1:15" ht="18" customHeight="1" thickBot="1" x14ac:dyDescent="0.35">
      <c r="A33" s="2090" t="s">
        <v>74</v>
      </c>
      <c r="B33" s="2091"/>
      <c r="C33" s="2091"/>
      <c r="D33" s="2091"/>
      <c r="E33" s="2091"/>
      <c r="F33" s="1331"/>
      <c r="G33" s="1331"/>
      <c r="J33" s="2102"/>
      <c r="K33" s="2103"/>
      <c r="L33" s="2103"/>
      <c r="M33" s="2103"/>
      <c r="N33" s="2104"/>
      <c r="O33" s="1371"/>
    </row>
    <row r="34" spans="1:15" ht="18" customHeight="1" x14ac:dyDescent="0.3">
      <c r="A34" s="1345" t="s">
        <v>75</v>
      </c>
      <c r="B34" s="1346"/>
      <c r="C34" s="1347">
        <f>D34+E34</f>
        <v>0</v>
      </c>
      <c r="D34" s="1386"/>
      <c r="E34" s="1386"/>
      <c r="F34" s="1331"/>
      <c r="G34" s="1331"/>
      <c r="J34" s="2094"/>
      <c r="K34" s="2095"/>
      <c r="L34" s="2095"/>
      <c r="M34" s="2095"/>
      <c r="N34" s="2096"/>
      <c r="O34" s="1371"/>
    </row>
    <row r="35" spans="1:15" ht="18" customHeight="1" x14ac:dyDescent="0.3">
      <c r="A35" s="1352" t="s">
        <v>76</v>
      </c>
      <c r="B35" s="1353"/>
      <c r="C35" s="1347">
        <f t="shared" ref="C35:C38" si="4">D35+E35</f>
        <v>0</v>
      </c>
      <c r="D35" s="1392"/>
      <c r="E35" s="1392"/>
      <c r="F35" s="1331"/>
      <c r="G35" s="1331"/>
      <c r="J35" s="2094"/>
      <c r="K35" s="2095"/>
      <c r="L35" s="2095"/>
      <c r="M35" s="2095"/>
      <c r="N35" s="2096"/>
      <c r="O35" s="1371"/>
    </row>
    <row r="36" spans="1:15" ht="18" customHeight="1" x14ac:dyDescent="0.3">
      <c r="A36" s="1352" t="s">
        <v>77</v>
      </c>
      <c r="B36" s="1353"/>
      <c r="C36" s="1347">
        <f t="shared" si="4"/>
        <v>0</v>
      </c>
      <c r="D36" s="1392"/>
      <c r="E36" s="1392"/>
      <c r="F36" s="1331"/>
      <c r="G36" s="1331"/>
      <c r="J36" s="2094"/>
      <c r="K36" s="2095"/>
      <c r="L36" s="2095"/>
      <c r="M36" s="2095"/>
      <c r="N36" s="2096"/>
      <c r="O36" s="1376"/>
    </row>
    <row r="37" spans="1:15" ht="18" customHeight="1" thickBot="1" x14ac:dyDescent="0.35">
      <c r="A37" s="1352" t="s">
        <v>78</v>
      </c>
      <c r="B37" s="1353"/>
      <c r="C37" s="1347">
        <f t="shared" si="4"/>
        <v>0</v>
      </c>
      <c r="D37" s="1392"/>
      <c r="E37" s="1392"/>
      <c r="F37" s="1331"/>
      <c r="G37" s="1331"/>
      <c r="J37" s="2097"/>
      <c r="K37" s="2098"/>
      <c r="L37" s="2098"/>
      <c r="M37" s="2098"/>
      <c r="N37" s="2099"/>
      <c r="O37" s="1377"/>
    </row>
    <row r="38" spans="1:15" ht="18" customHeight="1" thickBot="1" x14ac:dyDescent="0.35">
      <c r="A38" s="1382" t="s">
        <v>586</v>
      </c>
      <c r="B38" s="1393"/>
      <c r="C38" s="1347">
        <f t="shared" si="4"/>
        <v>0</v>
      </c>
      <c r="D38" s="1392"/>
      <c r="E38" s="1394">
        <f>O38</f>
        <v>0</v>
      </c>
      <c r="F38" s="1331"/>
      <c r="G38" s="1331"/>
      <c r="J38" s="1378"/>
      <c r="K38" s="1379"/>
      <c r="L38" s="1379"/>
      <c r="M38" s="1379"/>
      <c r="N38" s="1380" t="s">
        <v>369</v>
      </c>
      <c r="O38" s="1381">
        <f>SUM(O33:O37)</f>
        <v>0</v>
      </c>
    </row>
    <row r="39" spans="1:15" ht="18" customHeight="1" thickBot="1" x14ac:dyDescent="0.35">
      <c r="A39" s="1364" t="s">
        <v>59</v>
      </c>
      <c r="B39" s="1365"/>
      <c r="C39" s="1366">
        <f t="shared" ref="C39:E39" si="5">SUM(C34:C38)</f>
        <v>0</v>
      </c>
      <c r="D39" s="1366">
        <f t="shared" si="5"/>
        <v>0</v>
      </c>
      <c r="E39" s="1366">
        <f t="shared" si="5"/>
        <v>0</v>
      </c>
      <c r="F39" s="1331"/>
      <c r="G39" s="1331"/>
      <c r="K39" s="1395"/>
      <c r="L39" s="1338"/>
      <c r="M39" s="1338"/>
      <c r="N39" s="1338"/>
      <c r="O39" s="1334"/>
    </row>
    <row r="40" spans="1:15" ht="18" customHeight="1" thickBot="1" x14ac:dyDescent="0.35">
      <c r="A40" s="2090" t="s">
        <v>79</v>
      </c>
      <c r="B40" s="2091"/>
      <c r="C40" s="2091"/>
      <c r="D40" s="2091"/>
      <c r="E40" s="2091"/>
      <c r="F40" s="1331"/>
      <c r="G40" s="1331"/>
      <c r="J40" s="1361" t="s">
        <v>1148</v>
      </c>
      <c r="K40" s="1362"/>
      <c r="L40" s="1362"/>
      <c r="M40" s="1362"/>
      <c r="N40" s="1362"/>
      <c r="O40" s="1363"/>
    </row>
    <row r="41" spans="1:15" ht="18" customHeight="1" thickBot="1" x14ac:dyDescent="0.35">
      <c r="A41" s="1396" t="s">
        <v>1149</v>
      </c>
      <c r="B41" s="1396"/>
      <c r="C41" s="1347">
        <f>D41+E41</f>
        <v>0</v>
      </c>
      <c r="D41" s="1375"/>
      <c r="E41" s="1375"/>
      <c r="F41" s="1331"/>
      <c r="G41" s="1331"/>
      <c r="J41" s="1367" t="s">
        <v>592</v>
      </c>
      <c r="K41" s="1368"/>
      <c r="L41" s="1368"/>
      <c r="M41" s="1368"/>
      <c r="N41" s="1369"/>
      <c r="O41" s="1370" t="s">
        <v>593</v>
      </c>
    </row>
    <row r="42" spans="1:15" ht="18" customHeight="1" x14ac:dyDescent="0.3">
      <c r="A42" s="1396" t="s">
        <v>1150</v>
      </c>
      <c r="B42" s="1353"/>
      <c r="C42" s="1347">
        <f t="shared" ref="C42:C51" si="6">D42+E42</f>
        <v>0</v>
      </c>
      <c r="D42" s="1374">
        <f>'7 - Cost Breakdown (D)'!E56</f>
        <v>0</v>
      </c>
      <c r="E42" s="1374">
        <f>'7 - Cost Breakdown (D)'!F56</f>
        <v>0</v>
      </c>
      <c r="F42" s="1331"/>
      <c r="G42" s="1331"/>
      <c r="J42" s="2102"/>
      <c r="K42" s="2103"/>
      <c r="L42" s="2103"/>
      <c r="M42" s="2103"/>
      <c r="N42" s="2104"/>
      <c r="O42" s="1371"/>
    </row>
    <row r="43" spans="1:15" ht="18" customHeight="1" x14ac:dyDescent="0.3">
      <c r="A43" s="1397" t="s">
        <v>1151</v>
      </c>
      <c r="B43" s="1353"/>
      <c r="C43" s="1347">
        <f t="shared" si="6"/>
        <v>0</v>
      </c>
      <c r="D43" s="1374">
        <f>'7 - Cost Breakdown (D)'!E57</f>
        <v>0</v>
      </c>
      <c r="E43" s="1374">
        <f>'7 - Cost Breakdown (D)'!F57</f>
        <v>0</v>
      </c>
      <c r="F43" s="1331"/>
      <c r="G43" s="1331"/>
      <c r="J43" s="2094"/>
      <c r="K43" s="2095"/>
      <c r="L43" s="2095"/>
      <c r="M43" s="2095"/>
      <c r="N43" s="2096"/>
      <c r="O43" s="1371"/>
    </row>
    <row r="44" spans="1:15" ht="18" customHeight="1" x14ac:dyDescent="0.3">
      <c r="A44" s="1352" t="s">
        <v>17</v>
      </c>
      <c r="B44" s="1353"/>
      <c r="C44" s="1347">
        <f t="shared" si="6"/>
        <v>0</v>
      </c>
      <c r="D44" s="1355"/>
      <c r="E44" s="1355"/>
      <c r="F44" s="1331"/>
      <c r="G44" s="1331"/>
      <c r="J44" s="2094"/>
      <c r="K44" s="2095"/>
      <c r="L44" s="2095"/>
      <c r="M44" s="2095"/>
      <c r="N44" s="2096"/>
      <c r="O44" s="1371"/>
    </row>
    <row r="45" spans="1:15" ht="18" customHeight="1" x14ac:dyDescent="0.3">
      <c r="A45" s="1352" t="s">
        <v>83</v>
      </c>
      <c r="B45" s="1353"/>
      <c r="C45" s="1347">
        <f t="shared" si="6"/>
        <v>0</v>
      </c>
      <c r="D45" s="1355"/>
      <c r="E45" s="1355"/>
      <c r="F45" s="1331"/>
      <c r="G45" s="1331"/>
      <c r="J45" s="2094"/>
      <c r="K45" s="2095"/>
      <c r="L45" s="2095"/>
      <c r="M45" s="2095"/>
      <c r="N45" s="2096"/>
      <c r="O45" s="1376"/>
    </row>
    <row r="46" spans="1:15" ht="18" customHeight="1" thickBot="1" x14ac:dyDescent="0.35">
      <c r="A46" s="1352" t="s">
        <v>84</v>
      </c>
      <c r="B46" s="1353"/>
      <c r="C46" s="1347">
        <f t="shared" si="6"/>
        <v>0</v>
      </c>
      <c r="D46" s="1355"/>
      <c r="E46" s="1355"/>
      <c r="F46" s="1331"/>
      <c r="G46" s="1331"/>
      <c r="J46" s="2097"/>
      <c r="K46" s="2098"/>
      <c r="L46" s="2098"/>
      <c r="M46" s="2098"/>
      <c r="N46" s="2099"/>
      <c r="O46" s="1377"/>
    </row>
    <row r="47" spans="1:15" ht="18" customHeight="1" thickBot="1" x14ac:dyDescent="0.35">
      <c r="A47" s="1352" t="s">
        <v>85</v>
      </c>
      <c r="B47" s="1353"/>
      <c r="C47" s="1347">
        <f t="shared" si="6"/>
        <v>0</v>
      </c>
      <c r="D47" s="1355"/>
      <c r="E47" s="1355"/>
      <c r="F47" s="1331"/>
      <c r="G47" s="1331"/>
      <c r="J47" s="1378"/>
      <c r="K47" s="1379"/>
      <c r="L47" s="1379"/>
      <c r="M47" s="1379"/>
      <c r="N47" s="1380" t="s">
        <v>369</v>
      </c>
      <c r="O47" s="1381">
        <f>SUM(O42:O46)</f>
        <v>0</v>
      </c>
    </row>
    <row r="48" spans="1:15" ht="18" customHeight="1" thickBot="1" x14ac:dyDescent="0.35">
      <c r="A48" s="1352" t="s">
        <v>86</v>
      </c>
      <c r="B48" s="1353"/>
      <c r="C48" s="1347">
        <f t="shared" si="6"/>
        <v>0</v>
      </c>
      <c r="D48" s="1355"/>
      <c r="E48" s="1355"/>
      <c r="F48" s="1331"/>
      <c r="G48" s="1331"/>
      <c r="J48" s="1334"/>
      <c r="K48" s="1334"/>
      <c r="L48" s="1334"/>
      <c r="M48" s="1334"/>
      <c r="N48" s="1334"/>
      <c r="O48" s="1334"/>
    </row>
    <row r="49" spans="1:19" ht="18" customHeight="1" thickBot="1" x14ac:dyDescent="0.35">
      <c r="A49" s="1352" t="s">
        <v>11</v>
      </c>
      <c r="B49" s="1353"/>
      <c r="C49" s="1347">
        <f t="shared" si="6"/>
        <v>0</v>
      </c>
      <c r="D49" s="1355"/>
      <c r="E49" s="1355"/>
      <c r="F49" s="1331"/>
      <c r="G49" s="1331"/>
      <c r="J49" s="1361" t="s">
        <v>1152</v>
      </c>
      <c r="K49" s="1362"/>
      <c r="L49" s="1362"/>
      <c r="M49" s="1362"/>
      <c r="N49" s="1362"/>
      <c r="O49" s="1363"/>
    </row>
    <row r="50" spans="1:19" ht="18" customHeight="1" thickBot="1" x14ac:dyDescent="0.35">
      <c r="A50" s="1352" t="s">
        <v>87</v>
      </c>
      <c r="B50" s="1353"/>
      <c r="C50" s="1347">
        <f t="shared" si="6"/>
        <v>0</v>
      </c>
      <c r="D50" s="1355"/>
      <c r="E50" s="1355"/>
      <c r="F50" s="1331"/>
      <c r="G50" s="1331"/>
      <c r="J50" s="1398" t="s">
        <v>1153</v>
      </c>
      <c r="K50" s="1399"/>
      <c r="L50" s="1399"/>
      <c r="M50" s="1399"/>
      <c r="N50" s="2107" t="s">
        <v>12</v>
      </c>
      <c r="O50" s="2108"/>
    </row>
    <row r="51" spans="1:19" ht="18" customHeight="1" x14ac:dyDescent="0.3">
      <c r="A51" s="1382" t="s">
        <v>587</v>
      </c>
      <c r="B51" s="1359"/>
      <c r="C51" s="1347">
        <f t="shared" si="6"/>
        <v>0</v>
      </c>
      <c r="D51" s="1355"/>
      <c r="E51" s="1394">
        <f>O47</f>
        <v>0</v>
      </c>
      <c r="F51" s="1331"/>
      <c r="G51" s="1331"/>
      <c r="J51" s="2102" t="s">
        <v>1154</v>
      </c>
      <c r="K51" s="2103"/>
      <c r="L51" s="2103"/>
      <c r="M51" s="2103"/>
      <c r="N51" s="2104"/>
      <c r="O51" s="1371">
        <f>IF(N50="New Construction",Q51,IF(N50="Rehab",Q52,IF(N50="Both",Q53,"Null")))</f>
        <v>0</v>
      </c>
      <c r="Q51" s="1333">
        <f>C22*5%</f>
        <v>0</v>
      </c>
      <c r="R51" s="1333" t="s">
        <v>1155</v>
      </c>
    </row>
    <row r="52" spans="1:19" ht="18" customHeight="1" thickBot="1" x14ac:dyDescent="0.35">
      <c r="A52" s="1352" t="s">
        <v>59</v>
      </c>
      <c r="B52" s="1353"/>
      <c r="C52" s="1373">
        <f t="shared" ref="C52:E52" si="7">SUM(C41:C51)</f>
        <v>0</v>
      </c>
      <c r="D52" s="1373">
        <f t="shared" si="7"/>
        <v>0</v>
      </c>
      <c r="E52" s="1373">
        <f t="shared" si="7"/>
        <v>0</v>
      </c>
      <c r="F52" s="1331"/>
      <c r="G52" s="1331"/>
      <c r="J52" s="2109"/>
      <c r="K52" s="2110"/>
      <c r="L52" s="2110"/>
      <c r="M52" s="2110"/>
      <c r="N52" s="2110"/>
      <c r="O52" s="2111"/>
      <c r="Q52" s="1333">
        <f>C22*10%</f>
        <v>0</v>
      </c>
      <c r="R52" s="1333" t="s">
        <v>477</v>
      </c>
    </row>
    <row r="53" spans="1:19" ht="18" customHeight="1" x14ac:dyDescent="0.3">
      <c r="A53" s="1389"/>
      <c r="B53" s="1338"/>
      <c r="C53" s="1400"/>
      <c r="D53" s="1401" t="s">
        <v>1156</v>
      </c>
      <c r="E53" s="1400"/>
      <c r="F53" s="1331"/>
      <c r="G53" s="1331"/>
      <c r="J53" s="2112"/>
      <c r="K53" s="2112"/>
      <c r="L53" s="2112"/>
      <c r="M53" s="2112"/>
      <c r="N53" s="2112"/>
      <c r="O53" s="1402"/>
      <c r="Q53" s="1333" t="e">
        <f>((#REF!-#REF!)*0.05)+(#REF!*0.1)</f>
        <v>#REF!</v>
      </c>
      <c r="R53" s="1333" t="s">
        <v>1157</v>
      </c>
    </row>
    <row r="54" spans="1:19" ht="18" customHeight="1" thickBot="1" x14ac:dyDescent="0.35">
      <c r="A54" s="1404"/>
      <c r="B54" s="1403"/>
      <c r="D54" s="1336"/>
      <c r="E54" s="1403"/>
      <c r="F54" s="1405"/>
      <c r="G54" s="1405"/>
      <c r="J54" s="1334"/>
      <c r="K54" s="1334"/>
      <c r="L54" s="1334"/>
      <c r="M54" s="1334"/>
      <c r="N54" s="1334"/>
      <c r="P54" s="1405"/>
      <c r="Q54" s="1333" t="s">
        <v>366</v>
      </c>
      <c r="R54" s="1333" t="s">
        <v>1158</v>
      </c>
      <c r="S54" s="1333" t="s">
        <v>1159</v>
      </c>
    </row>
    <row r="55" spans="1:19" ht="18" customHeight="1" thickBot="1" x14ac:dyDescent="0.35">
      <c r="A55" s="2090" t="s">
        <v>88</v>
      </c>
      <c r="B55" s="2106"/>
      <c r="C55" s="2106"/>
      <c r="D55" s="2106"/>
      <c r="E55" s="2106"/>
      <c r="F55" s="1331"/>
      <c r="G55" s="1331"/>
      <c r="J55" s="1406" t="s">
        <v>597</v>
      </c>
      <c r="K55" s="1407"/>
      <c r="L55" s="1407"/>
      <c r="M55" s="1407"/>
      <c r="N55" s="1407"/>
      <c r="O55" s="1408"/>
      <c r="Q55" s="1333">
        <v>1</v>
      </c>
      <c r="R55" s="1333">
        <v>25000</v>
      </c>
      <c r="S55" s="1333">
        <f>R55</f>
        <v>25000</v>
      </c>
    </row>
    <row r="56" spans="1:19" ht="18" customHeight="1" thickBot="1" x14ac:dyDescent="0.35">
      <c r="A56" s="1345" t="s">
        <v>89</v>
      </c>
      <c r="B56" s="1346"/>
      <c r="C56" s="1347">
        <f>D56+E56</f>
        <v>0</v>
      </c>
      <c r="D56" s="1375"/>
      <c r="E56" s="1375"/>
      <c r="F56" s="1331"/>
      <c r="G56" s="1331"/>
      <c r="J56" s="1367" t="s">
        <v>592</v>
      </c>
      <c r="K56" s="1368"/>
      <c r="L56" s="1368"/>
      <c r="M56" s="1368"/>
      <c r="N56" s="1369"/>
      <c r="O56" s="1370" t="s">
        <v>593</v>
      </c>
      <c r="Q56" s="1333">
        <v>2</v>
      </c>
      <c r="R56" s="1333">
        <v>25000</v>
      </c>
      <c r="S56" s="1333">
        <f>S55+R56</f>
        <v>50000</v>
      </c>
    </row>
    <row r="57" spans="1:19" ht="18" customHeight="1" x14ac:dyDescent="0.3">
      <c r="A57" s="1352" t="s">
        <v>90</v>
      </c>
      <c r="B57" s="1353"/>
      <c r="C57" s="1347">
        <f t="shared" ref="C57:C65" si="8">D57+E57</f>
        <v>0</v>
      </c>
      <c r="D57" s="1355"/>
      <c r="E57" s="1355"/>
      <c r="F57" s="1331"/>
      <c r="G57" s="1331"/>
      <c r="J57" s="2102"/>
      <c r="K57" s="2103"/>
      <c r="L57" s="2103"/>
      <c r="M57" s="2103"/>
      <c r="N57" s="2104"/>
      <c r="O57" s="1371"/>
      <c r="Q57" s="1333">
        <v>3</v>
      </c>
      <c r="R57" s="1333">
        <v>25000</v>
      </c>
      <c r="S57" s="1333">
        <f t="shared" ref="S57:S120" si="9">S56+R57</f>
        <v>75000</v>
      </c>
    </row>
    <row r="58" spans="1:19" ht="18" customHeight="1" x14ac:dyDescent="0.3">
      <c r="A58" s="1352" t="s">
        <v>83</v>
      </c>
      <c r="B58" s="1353"/>
      <c r="C58" s="1347">
        <f t="shared" si="8"/>
        <v>0</v>
      </c>
      <c r="D58" s="1355"/>
      <c r="E58" s="1355"/>
      <c r="F58" s="1331"/>
      <c r="G58" s="1331"/>
      <c r="J58" s="2094"/>
      <c r="K58" s="2095"/>
      <c r="L58" s="2095"/>
      <c r="M58" s="2095"/>
      <c r="N58" s="2096"/>
      <c r="O58" s="1371"/>
      <c r="Q58" s="1333">
        <v>4</v>
      </c>
      <c r="R58" s="1333">
        <v>25000</v>
      </c>
      <c r="S58" s="1333">
        <f t="shared" si="9"/>
        <v>100000</v>
      </c>
    </row>
    <row r="59" spans="1:19" ht="18" customHeight="1" x14ac:dyDescent="0.3">
      <c r="A59" s="1352" t="s">
        <v>84</v>
      </c>
      <c r="B59" s="1353"/>
      <c r="C59" s="1347">
        <f t="shared" si="8"/>
        <v>0</v>
      </c>
      <c r="D59" s="1355"/>
      <c r="E59" s="1355"/>
      <c r="F59" s="1331"/>
      <c r="G59" s="1331"/>
      <c r="J59" s="2094"/>
      <c r="K59" s="2095"/>
      <c r="L59" s="2095"/>
      <c r="M59" s="2095"/>
      <c r="N59" s="2096"/>
      <c r="O59" s="1371"/>
      <c r="Q59" s="1333">
        <v>5</v>
      </c>
      <c r="R59" s="1333">
        <v>25000</v>
      </c>
      <c r="S59" s="1333">
        <f t="shared" si="9"/>
        <v>125000</v>
      </c>
    </row>
    <row r="60" spans="1:19" ht="18" customHeight="1" x14ac:dyDescent="0.3">
      <c r="A60" s="1352" t="s">
        <v>86</v>
      </c>
      <c r="B60" s="1353"/>
      <c r="C60" s="1347">
        <f t="shared" si="8"/>
        <v>0</v>
      </c>
      <c r="D60" s="1355"/>
      <c r="E60" s="1355"/>
      <c r="F60" s="1331"/>
      <c r="G60" s="1331"/>
      <c r="J60" s="2094"/>
      <c r="K60" s="2095"/>
      <c r="L60" s="2095"/>
      <c r="M60" s="2095"/>
      <c r="N60" s="2096"/>
      <c r="O60" s="1376"/>
      <c r="Q60" s="1333">
        <v>6</v>
      </c>
      <c r="R60" s="1333">
        <v>25000</v>
      </c>
      <c r="S60" s="1333">
        <f t="shared" si="9"/>
        <v>150000</v>
      </c>
    </row>
    <row r="61" spans="1:19" ht="18" customHeight="1" thickBot="1" x14ac:dyDescent="0.35">
      <c r="A61" s="1352" t="s">
        <v>11</v>
      </c>
      <c r="B61" s="1353"/>
      <c r="C61" s="1347">
        <f t="shared" si="8"/>
        <v>0</v>
      </c>
      <c r="D61" s="1355"/>
      <c r="E61" s="1355"/>
      <c r="F61" s="1331"/>
      <c r="G61" s="1331"/>
      <c r="J61" s="2097"/>
      <c r="K61" s="2098"/>
      <c r="L61" s="2098"/>
      <c r="M61" s="2098"/>
      <c r="N61" s="2099"/>
      <c r="O61" s="1377"/>
      <c r="Q61" s="1333">
        <v>7</v>
      </c>
      <c r="R61" s="1333">
        <v>25000</v>
      </c>
      <c r="S61" s="1333">
        <f t="shared" si="9"/>
        <v>175000</v>
      </c>
    </row>
    <row r="62" spans="1:19" ht="18" customHeight="1" thickBot="1" x14ac:dyDescent="0.35">
      <c r="A62" s="1352" t="s">
        <v>610</v>
      </c>
      <c r="B62" s="1353"/>
      <c r="C62" s="1347">
        <f t="shared" si="8"/>
        <v>0</v>
      </c>
      <c r="D62" s="1355"/>
      <c r="E62" s="1355"/>
      <c r="F62" s="1331"/>
      <c r="G62" s="1331"/>
      <c r="J62" s="1378"/>
      <c r="K62" s="1379"/>
      <c r="L62" s="1379"/>
      <c r="M62" s="1379"/>
      <c r="N62" s="1380" t="s">
        <v>369</v>
      </c>
      <c r="O62" s="1381">
        <f>SUM(O57:O61)</f>
        <v>0</v>
      </c>
      <c r="Q62" s="1333">
        <v>8</v>
      </c>
      <c r="R62" s="1333">
        <v>25000</v>
      </c>
      <c r="S62" s="1333">
        <f t="shared" si="9"/>
        <v>200000</v>
      </c>
    </row>
    <row r="63" spans="1:19" ht="18" customHeight="1" thickBot="1" x14ac:dyDescent="0.35">
      <c r="A63" s="1410" t="s">
        <v>91</v>
      </c>
      <c r="B63" s="1353"/>
      <c r="C63" s="1347">
        <f t="shared" si="8"/>
        <v>0</v>
      </c>
      <c r="D63" s="1355"/>
      <c r="E63" s="1355"/>
      <c r="F63" s="1331"/>
      <c r="G63" s="1331"/>
      <c r="Q63" s="1333">
        <v>9</v>
      </c>
      <c r="R63" s="1333">
        <v>25000</v>
      </c>
      <c r="S63" s="1333">
        <f t="shared" si="9"/>
        <v>225000</v>
      </c>
    </row>
    <row r="64" spans="1:19" ht="18" customHeight="1" thickBot="1" x14ac:dyDescent="0.35">
      <c r="A64" s="1410" t="s">
        <v>92</v>
      </c>
      <c r="B64" s="1353"/>
      <c r="C64" s="1347">
        <f t="shared" si="8"/>
        <v>0</v>
      </c>
      <c r="D64" s="1355"/>
      <c r="E64" s="1355"/>
      <c r="F64" s="1331"/>
      <c r="G64" s="1331"/>
      <c r="J64" s="1361" t="s">
        <v>598</v>
      </c>
      <c r="K64" s="1362"/>
      <c r="L64" s="1362"/>
      <c r="M64" s="1362"/>
      <c r="N64" s="1362"/>
      <c r="O64" s="1363"/>
      <c r="Q64" s="1333">
        <v>10</v>
      </c>
      <c r="R64" s="1333">
        <v>25000</v>
      </c>
      <c r="S64" s="1333">
        <f t="shared" si="9"/>
        <v>250000</v>
      </c>
    </row>
    <row r="65" spans="1:19" ht="18" customHeight="1" thickBot="1" x14ac:dyDescent="0.35">
      <c r="A65" s="1411" t="s">
        <v>588</v>
      </c>
      <c r="B65" s="1359"/>
      <c r="C65" s="1347">
        <f t="shared" si="8"/>
        <v>0</v>
      </c>
      <c r="D65" s="1355"/>
      <c r="E65" s="1394">
        <f>O62</f>
        <v>0</v>
      </c>
      <c r="F65" s="1331"/>
      <c r="G65" s="1331"/>
      <c r="J65" s="1367" t="s">
        <v>592</v>
      </c>
      <c r="K65" s="1368"/>
      <c r="L65" s="1368"/>
      <c r="M65" s="1368"/>
      <c r="N65" s="1369"/>
      <c r="O65" s="1370" t="s">
        <v>593</v>
      </c>
      <c r="Q65" s="1333">
        <v>11</v>
      </c>
      <c r="R65" s="1333">
        <v>25000</v>
      </c>
      <c r="S65" s="1333">
        <f t="shared" si="9"/>
        <v>275000</v>
      </c>
    </row>
    <row r="66" spans="1:19" ht="18" customHeight="1" thickBot="1" x14ac:dyDescent="0.35">
      <c r="A66" s="1412" t="s">
        <v>59</v>
      </c>
      <c r="B66" s="1365"/>
      <c r="C66" s="1366">
        <f>SUM(C56:C65)</f>
        <v>0</v>
      </c>
      <c r="D66" s="1366">
        <f>SUM(D56:D65)</f>
        <v>0</v>
      </c>
      <c r="E66" s="1366">
        <f>SUM(E56:E65)</f>
        <v>0</v>
      </c>
      <c r="F66" s="1331"/>
      <c r="G66" s="1331"/>
      <c r="J66" s="2102"/>
      <c r="K66" s="2103"/>
      <c r="L66" s="2103"/>
      <c r="M66" s="2103"/>
      <c r="N66" s="2104"/>
      <c r="O66" s="1371"/>
      <c r="Q66" s="1333">
        <v>12</v>
      </c>
      <c r="R66" s="1333">
        <v>25000</v>
      </c>
      <c r="S66" s="1333">
        <f t="shared" si="9"/>
        <v>300000</v>
      </c>
    </row>
    <row r="67" spans="1:19" ht="18" customHeight="1" thickBot="1" x14ac:dyDescent="0.35">
      <c r="A67" s="2090" t="s">
        <v>93</v>
      </c>
      <c r="B67" s="2106"/>
      <c r="C67" s="2106"/>
      <c r="D67" s="2106"/>
      <c r="E67" s="2106"/>
      <c r="F67" s="1331"/>
      <c r="G67" s="1331"/>
      <c r="J67" s="2094"/>
      <c r="K67" s="2095"/>
      <c r="L67" s="2095"/>
      <c r="M67" s="2095"/>
      <c r="N67" s="2096"/>
      <c r="O67" s="1371"/>
      <c r="Q67" s="1333">
        <v>13</v>
      </c>
      <c r="R67" s="1333">
        <v>25000</v>
      </c>
      <c r="S67" s="1333">
        <f t="shared" si="9"/>
        <v>325000</v>
      </c>
    </row>
    <row r="68" spans="1:19" ht="18" customHeight="1" x14ac:dyDescent="0.3">
      <c r="A68" s="1345" t="s">
        <v>94</v>
      </c>
      <c r="B68" s="1346"/>
      <c r="C68" s="1347">
        <f>D68+E68</f>
        <v>0</v>
      </c>
      <c r="D68" s="1375"/>
      <c r="E68" s="1375"/>
      <c r="F68" s="1331"/>
      <c r="G68" s="1331"/>
      <c r="J68" s="2094"/>
      <c r="K68" s="2095"/>
      <c r="L68" s="2095"/>
      <c r="M68" s="2095"/>
      <c r="N68" s="2096"/>
      <c r="O68" s="1371"/>
      <c r="Q68" s="1333">
        <v>14</v>
      </c>
      <c r="R68" s="1333">
        <v>25000</v>
      </c>
      <c r="S68" s="1333">
        <f t="shared" si="9"/>
        <v>350000</v>
      </c>
    </row>
    <row r="69" spans="1:19" ht="18" customHeight="1" x14ac:dyDescent="0.3">
      <c r="A69" s="1352" t="s">
        <v>1160</v>
      </c>
      <c r="B69" s="1353"/>
      <c r="C69" s="1347">
        <f t="shared" ref="C69:C74" si="10">D69+E69</f>
        <v>0</v>
      </c>
      <c r="D69" s="1355"/>
      <c r="E69" s="1355"/>
      <c r="F69" s="1331"/>
      <c r="G69" s="1331"/>
      <c r="J69" s="2094"/>
      <c r="K69" s="2095"/>
      <c r="L69" s="2095"/>
      <c r="M69" s="2095"/>
      <c r="N69" s="2096"/>
      <c r="O69" s="1376"/>
      <c r="Q69" s="1333">
        <v>15</v>
      </c>
      <c r="R69" s="1333">
        <v>25000</v>
      </c>
      <c r="S69" s="1333">
        <f t="shared" si="9"/>
        <v>375000</v>
      </c>
    </row>
    <row r="70" spans="1:19" ht="18" customHeight="1" thickBot="1" x14ac:dyDescent="0.35">
      <c r="A70" s="1352" t="s">
        <v>95</v>
      </c>
      <c r="B70" s="1353"/>
      <c r="C70" s="1347">
        <f t="shared" si="10"/>
        <v>0</v>
      </c>
      <c r="D70" s="1355"/>
      <c r="E70" s="1355"/>
      <c r="F70" s="1331"/>
      <c r="G70" s="1331"/>
      <c r="J70" s="2097"/>
      <c r="K70" s="2098"/>
      <c r="L70" s="2098"/>
      <c r="M70" s="2098"/>
      <c r="N70" s="2099"/>
      <c r="O70" s="1377"/>
      <c r="Q70" s="1333">
        <v>16</v>
      </c>
      <c r="R70" s="1333">
        <v>25000</v>
      </c>
      <c r="S70" s="1333">
        <f t="shared" si="9"/>
        <v>400000</v>
      </c>
    </row>
    <row r="71" spans="1:19" ht="18" customHeight="1" thickBot="1" x14ac:dyDescent="0.35">
      <c r="A71" s="1352" t="s">
        <v>96</v>
      </c>
      <c r="B71" s="1353"/>
      <c r="C71" s="1347">
        <f t="shared" si="10"/>
        <v>0</v>
      </c>
      <c r="D71" s="1355"/>
      <c r="E71" s="1355"/>
      <c r="F71" s="1331"/>
      <c r="G71" s="1331"/>
      <c r="J71" s="1378"/>
      <c r="K71" s="1379"/>
      <c r="L71" s="1379"/>
      <c r="M71" s="1379"/>
      <c r="N71" s="1380" t="s">
        <v>369</v>
      </c>
      <c r="O71" s="1381">
        <f>SUM(O66:O70)</f>
        <v>0</v>
      </c>
      <c r="Q71" s="1333">
        <v>17</v>
      </c>
      <c r="R71" s="1333">
        <v>25000</v>
      </c>
      <c r="S71" s="1333">
        <f t="shared" si="9"/>
        <v>425000</v>
      </c>
    </row>
    <row r="72" spans="1:19" ht="18" customHeight="1" thickBot="1" x14ac:dyDescent="0.35">
      <c r="A72" s="1352" t="s">
        <v>605</v>
      </c>
      <c r="B72" s="1353"/>
      <c r="C72" s="1347">
        <f t="shared" si="10"/>
        <v>0</v>
      </c>
      <c r="D72" s="1355"/>
      <c r="E72" s="1355"/>
      <c r="F72" s="1331"/>
      <c r="G72" s="1331"/>
      <c r="Q72" s="1333">
        <v>18</v>
      </c>
      <c r="R72" s="1333">
        <v>25000</v>
      </c>
      <c r="S72" s="1333">
        <f t="shared" si="9"/>
        <v>450000</v>
      </c>
    </row>
    <row r="73" spans="1:19" ht="18" customHeight="1" thickBot="1" x14ac:dyDescent="0.35">
      <c r="A73" s="1352" t="s">
        <v>97</v>
      </c>
      <c r="B73" s="1353"/>
      <c r="C73" s="1347">
        <f t="shared" si="10"/>
        <v>0</v>
      </c>
      <c r="D73" s="1355"/>
      <c r="E73" s="1355"/>
      <c r="F73" s="1331"/>
      <c r="G73" s="1331"/>
      <c r="J73" s="1361" t="s">
        <v>599</v>
      </c>
      <c r="K73" s="1362"/>
      <c r="L73" s="1362"/>
      <c r="M73" s="1362"/>
      <c r="N73" s="1362"/>
      <c r="O73" s="1363"/>
      <c r="Q73" s="1333">
        <v>19</v>
      </c>
      <c r="R73" s="1333">
        <v>25000</v>
      </c>
      <c r="S73" s="1333">
        <f t="shared" si="9"/>
        <v>475000</v>
      </c>
    </row>
    <row r="74" spans="1:19" ht="18" customHeight="1" thickBot="1" x14ac:dyDescent="0.35">
      <c r="A74" s="1413" t="s">
        <v>589</v>
      </c>
      <c r="B74" s="1414"/>
      <c r="C74" s="1347">
        <f t="shared" si="10"/>
        <v>0</v>
      </c>
      <c r="D74" s="1355"/>
      <c r="E74" s="1394">
        <f>O71</f>
        <v>0</v>
      </c>
      <c r="F74" s="1331"/>
      <c r="G74" s="1331"/>
      <c r="J74" s="1367" t="s">
        <v>592</v>
      </c>
      <c r="K74" s="1368"/>
      <c r="L74" s="1368"/>
      <c r="M74" s="1368"/>
      <c r="N74" s="1369"/>
      <c r="O74" s="1370" t="s">
        <v>593</v>
      </c>
      <c r="Q74" s="1333">
        <v>20</v>
      </c>
      <c r="R74" s="1333">
        <v>25000</v>
      </c>
      <c r="S74" s="1333">
        <f t="shared" si="9"/>
        <v>500000</v>
      </c>
    </row>
    <row r="75" spans="1:19" ht="18" customHeight="1" thickBot="1" x14ac:dyDescent="0.35">
      <c r="A75" s="1412" t="s">
        <v>59</v>
      </c>
      <c r="B75" s="1415"/>
      <c r="C75" s="1366">
        <f>SUM(C68:C74)</f>
        <v>0</v>
      </c>
      <c r="D75" s="1366">
        <f>SUM(D68:D74)</f>
        <v>0</v>
      </c>
      <c r="E75" s="1366">
        <f>SUM(E68:E74)</f>
        <v>0</v>
      </c>
      <c r="F75" s="1331"/>
      <c r="G75" s="1331"/>
      <c r="J75" s="2102"/>
      <c r="K75" s="2103"/>
      <c r="L75" s="2103"/>
      <c r="M75" s="2103"/>
      <c r="N75" s="2104"/>
      <c r="O75" s="1371"/>
      <c r="Q75" s="1333">
        <v>21</v>
      </c>
      <c r="R75" s="1333">
        <v>25000</v>
      </c>
      <c r="S75" s="1333">
        <f t="shared" si="9"/>
        <v>525000</v>
      </c>
    </row>
    <row r="76" spans="1:19" ht="18" customHeight="1" thickBot="1" x14ac:dyDescent="0.35">
      <c r="A76" s="2090" t="s">
        <v>98</v>
      </c>
      <c r="B76" s="2091"/>
      <c r="C76" s="2091"/>
      <c r="D76" s="2091"/>
      <c r="E76" s="2091"/>
      <c r="F76" s="1331"/>
      <c r="G76" s="1331"/>
      <c r="J76" s="2094"/>
      <c r="K76" s="2095"/>
      <c r="L76" s="2095"/>
      <c r="M76" s="2095"/>
      <c r="N76" s="2096"/>
      <c r="O76" s="1371"/>
      <c r="Q76" s="1333">
        <v>22</v>
      </c>
      <c r="R76" s="1333">
        <v>25000</v>
      </c>
      <c r="S76" s="1333">
        <f t="shared" si="9"/>
        <v>550000</v>
      </c>
    </row>
    <row r="77" spans="1:19" ht="18" customHeight="1" x14ac:dyDescent="0.3">
      <c r="A77" s="1345" t="s">
        <v>99</v>
      </c>
      <c r="B77" s="1346"/>
      <c r="C77" s="1347">
        <f>D77+E77</f>
        <v>0</v>
      </c>
      <c r="D77" s="1375"/>
      <c r="E77" s="1375"/>
      <c r="F77" s="1331"/>
      <c r="G77" s="1331"/>
      <c r="J77" s="2094"/>
      <c r="K77" s="2095"/>
      <c r="L77" s="2095"/>
      <c r="M77" s="2095"/>
      <c r="N77" s="2096"/>
      <c r="O77" s="1371"/>
      <c r="Q77" s="1333">
        <v>23</v>
      </c>
      <c r="R77" s="1333">
        <v>25000</v>
      </c>
      <c r="S77" s="1333">
        <f t="shared" si="9"/>
        <v>575000</v>
      </c>
    </row>
    <row r="78" spans="1:19" ht="18" customHeight="1" x14ac:dyDescent="0.3">
      <c r="A78" s="1352" t="s">
        <v>100</v>
      </c>
      <c r="B78" s="1353"/>
      <c r="C78" s="1347">
        <f t="shared" ref="C78:C80" si="11">D78+E78</f>
        <v>0</v>
      </c>
      <c r="D78" s="1355"/>
      <c r="E78" s="1355"/>
      <c r="F78" s="1331"/>
      <c r="G78" s="1331"/>
      <c r="J78" s="2094"/>
      <c r="K78" s="2095"/>
      <c r="L78" s="2095"/>
      <c r="M78" s="2095"/>
      <c r="N78" s="2096"/>
      <c r="O78" s="1376"/>
      <c r="Q78" s="1333">
        <v>24</v>
      </c>
      <c r="R78" s="1333">
        <v>25000</v>
      </c>
      <c r="S78" s="1333">
        <f t="shared" si="9"/>
        <v>600000</v>
      </c>
    </row>
    <row r="79" spans="1:19" ht="18" customHeight="1" thickBot="1" x14ac:dyDescent="0.35">
      <c r="A79" s="1416" t="s">
        <v>101</v>
      </c>
      <c r="B79" s="1417"/>
      <c r="C79" s="1347">
        <f t="shared" si="11"/>
        <v>0</v>
      </c>
      <c r="D79" s="1355"/>
      <c r="E79" s="1355"/>
      <c r="F79" s="1331"/>
      <c r="G79" s="1331"/>
      <c r="J79" s="2097"/>
      <c r="K79" s="2098"/>
      <c r="L79" s="2098"/>
      <c r="M79" s="2098"/>
      <c r="N79" s="2099"/>
      <c r="O79" s="1377"/>
      <c r="Q79" s="1333">
        <v>25</v>
      </c>
      <c r="R79" s="1333">
        <v>25000</v>
      </c>
      <c r="S79" s="1333">
        <f t="shared" si="9"/>
        <v>625000</v>
      </c>
    </row>
    <row r="80" spans="1:19" ht="18" customHeight="1" thickBot="1" x14ac:dyDescent="0.35">
      <c r="A80" s="1418" t="s">
        <v>590</v>
      </c>
      <c r="B80" s="1393"/>
      <c r="C80" s="1347">
        <f t="shared" si="11"/>
        <v>0</v>
      </c>
      <c r="D80" s="1355"/>
      <c r="E80" s="1394">
        <f>O80</f>
        <v>0</v>
      </c>
      <c r="F80" s="1331"/>
      <c r="G80" s="1331"/>
      <c r="J80" s="1378"/>
      <c r="K80" s="1379"/>
      <c r="L80" s="1379"/>
      <c r="M80" s="1379"/>
      <c r="N80" s="1380" t="s">
        <v>369</v>
      </c>
      <c r="O80" s="1381">
        <f>SUM(O75:O79)</f>
        <v>0</v>
      </c>
      <c r="Q80" s="1333">
        <v>26</v>
      </c>
      <c r="R80" s="1333">
        <v>25000</v>
      </c>
      <c r="S80" s="1333">
        <f t="shared" si="9"/>
        <v>650000</v>
      </c>
    </row>
    <row r="81" spans="1:19" ht="18" customHeight="1" thickBot="1" x14ac:dyDescent="0.35">
      <c r="A81" s="1419" t="s">
        <v>59</v>
      </c>
      <c r="B81" s="1420"/>
      <c r="C81" s="1421">
        <f>SUM(C77:C80)</f>
        <v>0</v>
      </c>
      <c r="D81" s="1421">
        <f>SUM(D77:D80)</f>
        <v>0</v>
      </c>
      <c r="E81" s="1421">
        <f>SUM(E77:E80)</f>
        <v>0</v>
      </c>
      <c r="F81" s="1331"/>
      <c r="G81" s="1331"/>
      <c r="J81" s="1334"/>
      <c r="K81" s="1334"/>
      <c r="L81" s="1334"/>
      <c r="M81" s="1334"/>
      <c r="N81" s="1334"/>
      <c r="O81" s="1334"/>
      <c r="Q81" s="1333">
        <v>27</v>
      </c>
      <c r="R81" s="1333">
        <v>25000</v>
      </c>
      <c r="S81" s="1333">
        <f t="shared" si="9"/>
        <v>675000</v>
      </c>
    </row>
    <row r="82" spans="1:19" ht="18" customHeight="1" thickBot="1" x14ac:dyDescent="0.35">
      <c r="A82" s="2100" t="s">
        <v>102</v>
      </c>
      <c r="B82" s="2101"/>
      <c r="C82" s="1366">
        <f t="shared" ref="C82:E82" si="12">C14+C22+C32+C39+C52+C66+C75+C81</f>
        <v>0</v>
      </c>
      <c r="D82" s="1366">
        <f t="shared" si="12"/>
        <v>0</v>
      </c>
      <c r="E82" s="1366">
        <f t="shared" si="12"/>
        <v>0</v>
      </c>
      <c r="F82" s="1331"/>
      <c r="G82" s="1331"/>
      <c r="J82" s="1361" t="s">
        <v>600</v>
      </c>
      <c r="K82" s="1362"/>
      <c r="L82" s="1362"/>
      <c r="M82" s="1362"/>
      <c r="N82" s="1362"/>
      <c r="O82" s="1363"/>
      <c r="Q82" s="1333">
        <v>28</v>
      </c>
      <c r="R82" s="1333">
        <v>25000</v>
      </c>
      <c r="S82" s="1333">
        <f t="shared" si="9"/>
        <v>700000</v>
      </c>
    </row>
    <row r="83" spans="1:19" ht="18" customHeight="1" thickBot="1" x14ac:dyDescent="0.35">
      <c r="A83" s="2090" t="s">
        <v>103</v>
      </c>
      <c r="B83" s="2091"/>
      <c r="C83" s="2091"/>
      <c r="D83" s="2091"/>
      <c r="E83" s="2091"/>
      <c r="F83" s="1331"/>
      <c r="G83" s="1331"/>
      <c r="J83" s="1367" t="s">
        <v>592</v>
      </c>
      <c r="K83" s="1368"/>
      <c r="L83" s="1368"/>
      <c r="M83" s="1368"/>
      <c r="N83" s="1369"/>
      <c r="O83" s="1370" t="s">
        <v>593</v>
      </c>
      <c r="Q83" s="1333">
        <v>29</v>
      </c>
      <c r="R83" s="1333">
        <v>25000</v>
      </c>
      <c r="S83" s="1333">
        <f t="shared" si="9"/>
        <v>725000</v>
      </c>
    </row>
    <row r="84" spans="1:19" ht="18" customHeight="1" x14ac:dyDescent="0.3">
      <c r="A84" s="1345" t="s">
        <v>104</v>
      </c>
      <c r="B84" s="1346"/>
      <c r="C84" s="1347">
        <f>D84+E84</f>
        <v>0</v>
      </c>
      <c r="D84" s="1375"/>
      <c r="E84" s="1375"/>
      <c r="F84" s="1331"/>
      <c r="G84" s="1331"/>
      <c r="J84" s="2102"/>
      <c r="K84" s="2103"/>
      <c r="L84" s="2103"/>
      <c r="M84" s="2103"/>
      <c r="N84" s="2104"/>
      <c r="O84" s="1371"/>
      <c r="Q84" s="1333">
        <v>30</v>
      </c>
      <c r="R84" s="1333">
        <v>25000</v>
      </c>
      <c r="S84" s="1333">
        <f t="shared" si="9"/>
        <v>750000</v>
      </c>
    </row>
    <row r="85" spans="1:19" ht="18" customHeight="1" x14ac:dyDescent="0.3">
      <c r="A85" s="1416" t="s">
        <v>105</v>
      </c>
      <c r="B85" s="1417"/>
      <c r="C85" s="1347">
        <f t="shared" ref="C85:C88" si="13">D85+E85</f>
        <v>0</v>
      </c>
      <c r="D85" s="1355"/>
      <c r="E85" s="1355"/>
      <c r="F85" s="1331"/>
      <c r="G85" s="1331"/>
      <c r="J85" s="2094"/>
      <c r="K85" s="2095"/>
      <c r="L85" s="2095"/>
      <c r="M85" s="2095"/>
      <c r="N85" s="2096"/>
      <c r="O85" s="1371"/>
      <c r="Q85" s="1333">
        <v>31</v>
      </c>
      <c r="R85" s="1333">
        <v>22500</v>
      </c>
      <c r="S85" s="1333">
        <f t="shared" si="9"/>
        <v>772500</v>
      </c>
    </row>
    <row r="86" spans="1:19" ht="18" customHeight="1" x14ac:dyDescent="0.3">
      <c r="A86" s="1416" t="s">
        <v>106</v>
      </c>
      <c r="B86" s="1417"/>
      <c r="C86" s="1347">
        <f t="shared" si="13"/>
        <v>0</v>
      </c>
      <c r="D86" s="1355"/>
      <c r="E86" s="1355"/>
      <c r="F86" s="1331"/>
      <c r="G86" s="1331"/>
      <c r="J86" s="2094"/>
      <c r="K86" s="2095"/>
      <c r="L86" s="2095"/>
      <c r="M86" s="2095"/>
      <c r="N86" s="2096"/>
      <c r="O86" s="1371"/>
      <c r="Q86" s="1333">
        <v>32</v>
      </c>
      <c r="R86" s="1333">
        <v>22500</v>
      </c>
      <c r="S86" s="1333">
        <f t="shared" si="9"/>
        <v>795000</v>
      </c>
    </row>
    <row r="87" spans="1:19" ht="18" customHeight="1" x14ac:dyDescent="0.3">
      <c r="A87" s="1416" t="s">
        <v>107</v>
      </c>
      <c r="B87" s="1417"/>
      <c r="C87" s="1347">
        <f t="shared" si="13"/>
        <v>0</v>
      </c>
      <c r="D87" s="1355"/>
      <c r="E87" s="1355"/>
      <c r="F87" s="1331"/>
      <c r="G87" s="1331"/>
      <c r="J87" s="2094"/>
      <c r="K87" s="2095"/>
      <c r="L87" s="2095"/>
      <c r="M87" s="2095"/>
      <c r="N87" s="2096"/>
      <c r="O87" s="1376"/>
      <c r="Q87" s="1333">
        <v>33</v>
      </c>
      <c r="R87" s="1333">
        <v>22500</v>
      </c>
      <c r="S87" s="1333">
        <f t="shared" si="9"/>
        <v>817500</v>
      </c>
    </row>
    <row r="88" spans="1:19" ht="18" customHeight="1" thickBot="1" x14ac:dyDescent="0.35">
      <c r="A88" s="1382" t="s">
        <v>591</v>
      </c>
      <c r="B88" s="1359"/>
      <c r="C88" s="1347">
        <f t="shared" si="13"/>
        <v>0</v>
      </c>
      <c r="D88" s="1355"/>
      <c r="E88" s="1394">
        <f>O89</f>
        <v>0</v>
      </c>
      <c r="F88" s="1331"/>
      <c r="G88" s="1331"/>
      <c r="J88" s="2097"/>
      <c r="K88" s="2098"/>
      <c r="L88" s="2098"/>
      <c r="M88" s="2098"/>
      <c r="N88" s="2099"/>
      <c r="O88" s="1377"/>
      <c r="Q88" s="1333">
        <v>34</v>
      </c>
      <c r="R88" s="1333">
        <v>22500</v>
      </c>
      <c r="S88" s="1333">
        <f t="shared" si="9"/>
        <v>840000</v>
      </c>
    </row>
    <row r="89" spans="1:19" ht="18" customHeight="1" thickBot="1" x14ac:dyDescent="0.35">
      <c r="A89" s="1364" t="s">
        <v>59</v>
      </c>
      <c r="B89" s="1365"/>
      <c r="C89" s="1366">
        <f>SUM(C84:C88)</f>
        <v>0</v>
      </c>
      <c r="D89" s="1366">
        <f>SUM(D84:D88)</f>
        <v>0</v>
      </c>
      <c r="E89" s="1366">
        <f>SUM(E84:E88)</f>
        <v>0</v>
      </c>
      <c r="F89" s="1331"/>
      <c r="G89" s="1331"/>
      <c r="J89" s="1378"/>
      <c r="K89" s="1379"/>
      <c r="L89" s="1379"/>
      <c r="M89" s="1379"/>
      <c r="N89" s="1380" t="s">
        <v>369</v>
      </c>
      <c r="O89" s="1381">
        <f>SUM(O84:O88)</f>
        <v>0</v>
      </c>
      <c r="Q89" s="1333">
        <v>35</v>
      </c>
      <c r="R89" s="1333">
        <v>22500</v>
      </c>
      <c r="S89" s="1333">
        <f t="shared" si="9"/>
        <v>862500</v>
      </c>
    </row>
    <row r="90" spans="1:19" ht="18" customHeight="1" thickBot="1" x14ac:dyDescent="0.35">
      <c r="A90" s="2090" t="s">
        <v>108</v>
      </c>
      <c r="B90" s="2091"/>
      <c r="C90" s="2091"/>
      <c r="D90" s="2091"/>
      <c r="E90" s="2091"/>
      <c r="F90" s="1331"/>
      <c r="G90" s="1331"/>
      <c r="Q90" s="1333">
        <v>36</v>
      </c>
      <c r="R90" s="1333">
        <v>22500</v>
      </c>
      <c r="S90" s="1333">
        <f t="shared" si="9"/>
        <v>885000</v>
      </c>
    </row>
    <row r="91" spans="1:19" ht="18" customHeight="1" thickBot="1" x14ac:dyDescent="0.35">
      <c r="A91" s="1345" t="s">
        <v>1161</v>
      </c>
      <c r="B91" s="1346"/>
      <c r="C91" s="1347">
        <f>D91+E91</f>
        <v>0</v>
      </c>
      <c r="D91" s="1409"/>
      <c r="E91" s="1375"/>
      <c r="F91" s="1331"/>
      <c r="G91" s="1331"/>
      <c r="J91" s="2092" t="s">
        <v>1303</v>
      </c>
      <c r="K91" s="2105"/>
      <c r="L91" s="2105"/>
      <c r="M91" s="2105"/>
      <c r="N91" s="2093"/>
      <c r="Q91" s="1333">
        <v>37</v>
      </c>
      <c r="R91" s="1333">
        <v>22500</v>
      </c>
      <c r="S91" s="1333">
        <f t="shared" si="9"/>
        <v>907500</v>
      </c>
    </row>
    <row r="92" spans="1:19" ht="18" customHeight="1" x14ac:dyDescent="0.3">
      <c r="A92" s="1352" t="s">
        <v>110</v>
      </c>
      <c r="B92" s="1353"/>
      <c r="C92" s="1347">
        <f t="shared" ref="C92:C93" si="14">D92+E92</f>
        <v>0</v>
      </c>
      <c r="D92" s="1356"/>
      <c r="E92" s="1355"/>
      <c r="F92" s="1331"/>
      <c r="G92" s="1331"/>
      <c r="J92" s="1430" t="s">
        <v>260</v>
      </c>
      <c r="K92" s="1431">
        <f>'5 - OP Budget (C)'!G64</f>
        <v>0</v>
      </c>
      <c r="L92" s="1422"/>
      <c r="M92" s="1430" t="s">
        <v>1165</v>
      </c>
      <c r="N92" s="1431">
        <f>'6 - CF Projection (C-1)'!B33</f>
        <v>0</v>
      </c>
      <c r="Q92" s="1333">
        <v>38</v>
      </c>
      <c r="R92" s="1333">
        <v>22500</v>
      </c>
      <c r="S92" s="1333">
        <f t="shared" si="9"/>
        <v>930000</v>
      </c>
    </row>
    <row r="93" spans="1:19" ht="18" customHeight="1" x14ac:dyDescent="0.3">
      <c r="A93" s="1352" t="s">
        <v>606</v>
      </c>
      <c r="B93" s="1353"/>
      <c r="C93" s="1347">
        <f t="shared" si="14"/>
        <v>0</v>
      </c>
      <c r="D93" s="1356"/>
      <c r="E93" s="1355"/>
      <c r="F93" s="1331"/>
      <c r="G93" s="1331"/>
      <c r="J93" s="1430" t="s">
        <v>1166</v>
      </c>
      <c r="K93" s="1432">
        <v>0.5</v>
      </c>
      <c r="L93" s="1422"/>
      <c r="M93" s="1430" t="s">
        <v>1166</v>
      </c>
      <c r="N93" s="1433">
        <v>0.5</v>
      </c>
      <c r="Q93" s="1333">
        <v>39</v>
      </c>
      <c r="R93" s="1333">
        <v>22500</v>
      </c>
      <c r="S93" s="1333">
        <f t="shared" si="9"/>
        <v>952500</v>
      </c>
    </row>
    <row r="94" spans="1:19" ht="18" customHeight="1" thickBot="1" x14ac:dyDescent="0.35">
      <c r="A94" s="1364" t="s">
        <v>59</v>
      </c>
      <c r="B94" s="1365"/>
      <c r="C94" s="1366">
        <f>E94</f>
        <v>0</v>
      </c>
      <c r="D94" s="1366">
        <f t="shared" ref="D94" si="15">SUM(D91:D93)</f>
        <v>0</v>
      </c>
      <c r="E94" s="1366">
        <f>IF(SUM(E91:E93)&gt;N98,N98,SUM(E91:E93))</f>
        <v>0</v>
      </c>
      <c r="F94" s="1331"/>
      <c r="G94" s="1331"/>
      <c r="J94" s="1430" t="s">
        <v>1167</v>
      </c>
      <c r="K94" s="1434">
        <f>K92*K93</f>
        <v>0</v>
      </c>
      <c r="L94" s="1422"/>
      <c r="M94" s="1430" t="s">
        <v>1167</v>
      </c>
      <c r="N94" s="1434">
        <f>N92*N93</f>
        <v>0</v>
      </c>
      <c r="Q94" s="1333">
        <v>40</v>
      </c>
      <c r="R94" s="1333">
        <v>22500</v>
      </c>
      <c r="S94" s="1333">
        <f t="shared" si="9"/>
        <v>975000</v>
      </c>
    </row>
    <row r="95" spans="1:19" ht="18" customHeight="1" thickBot="1" x14ac:dyDescent="0.35">
      <c r="A95" s="1424" t="s">
        <v>113</v>
      </c>
      <c r="B95" s="1425"/>
      <c r="C95" s="1426">
        <f t="shared" ref="C95:E95" si="16">+C14+C22+C32+C39+C52+C66+C75+C81+C89+C94</f>
        <v>0</v>
      </c>
      <c r="D95" s="1426">
        <f t="shared" si="16"/>
        <v>0</v>
      </c>
      <c r="E95" s="1426">
        <f t="shared" si="16"/>
        <v>0</v>
      </c>
      <c r="F95" s="1331"/>
      <c r="G95" s="1331"/>
      <c r="J95" s="1422"/>
      <c r="K95" s="1436" t="s">
        <v>1168</v>
      </c>
      <c r="L95" s="1422"/>
      <c r="M95" s="1437">
        <f>K94+N94</f>
        <v>0</v>
      </c>
      <c r="N95" s="1422"/>
      <c r="Q95" s="1333">
        <v>41</v>
      </c>
      <c r="R95" s="1333">
        <v>22500</v>
      </c>
      <c r="S95" s="1333">
        <f t="shared" si="9"/>
        <v>997500</v>
      </c>
    </row>
    <row r="96" spans="1:19" ht="15.5" thickBot="1" x14ac:dyDescent="0.35">
      <c r="A96" s="1389"/>
      <c r="B96" s="1350"/>
      <c r="C96" s="1350"/>
      <c r="D96" s="1350"/>
      <c r="E96" s="1350"/>
      <c r="F96" s="1331"/>
      <c r="G96" s="1331"/>
      <c r="J96" s="1724"/>
      <c r="K96" s="1725"/>
      <c r="Q96" s="1333">
        <v>42</v>
      </c>
      <c r="R96" s="1333">
        <v>22500</v>
      </c>
      <c r="S96" s="1333">
        <f t="shared" si="9"/>
        <v>1020000</v>
      </c>
    </row>
    <row r="97" spans="1:19" ht="15.5" thickBot="1" x14ac:dyDescent="0.35">
      <c r="A97" s="1723"/>
      <c r="B97" s="1723"/>
      <c r="C97" s="1723"/>
      <c r="D97" s="1723"/>
      <c r="E97" s="1723"/>
      <c r="F97" s="1331"/>
      <c r="G97" s="1331"/>
      <c r="J97" s="2092" t="s">
        <v>1304</v>
      </c>
      <c r="K97" s="2093"/>
      <c r="Q97" s="1333">
        <v>43</v>
      </c>
      <c r="R97" s="1333">
        <v>22500</v>
      </c>
      <c r="S97" s="1333">
        <f t="shared" si="9"/>
        <v>1042500</v>
      </c>
    </row>
    <row r="98" spans="1:19" ht="15.5" thickBot="1" x14ac:dyDescent="0.35">
      <c r="A98" s="1723"/>
      <c r="B98" s="1723"/>
      <c r="C98" s="1723"/>
      <c r="D98" s="1723"/>
      <c r="E98" s="1723"/>
      <c r="F98" s="1331"/>
      <c r="G98" s="1331"/>
      <c r="J98" s="1422" t="s">
        <v>357</v>
      </c>
      <c r="K98" s="1423" t="e">
        <f>C25/($C$22+$C$27)</f>
        <v>#DIV/0!</v>
      </c>
      <c r="M98" s="1427" t="s">
        <v>1324</v>
      </c>
      <c r="N98" s="1428">
        <f>E82*0.14</f>
        <v>0</v>
      </c>
      <c r="Q98" s="1333">
        <v>44</v>
      </c>
      <c r="R98" s="1333">
        <v>22500</v>
      </c>
      <c r="S98" s="1333">
        <f t="shared" si="9"/>
        <v>1065000</v>
      </c>
    </row>
    <row r="99" spans="1:19" x14ac:dyDescent="0.3">
      <c r="A99" s="1723"/>
      <c r="B99" s="1723"/>
      <c r="C99" s="1723"/>
      <c r="D99" s="1723"/>
      <c r="E99" s="1723"/>
      <c r="F99" s="1331"/>
      <c r="G99" s="1331"/>
      <c r="J99" s="1422" t="s">
        <v>1162</v>
      </c>
      <c r="K99" s="1423" t="e">
        <f>C24/($C$22+$C$27)</f>
        <v>#DIV/0!</v>
      </c>
      <c r="O99" s="1343"/>
      <c r="Q99" s="1333">
        <v>45</v>
      </c>
      <c r="R99" s="1333">
        <v>22500</v>
      </c>
      <c r="S99" s="1333">
        <f t="shared" si="9"/>
        <v>1087500</v>
      </c>
    </row>
    <row r="100" spans="1:19" x14ac:dyDescent="0.3">
      <c r="A100" s="1723"/>
      <c r="B100" s="1723"/>
      <c r="C100" s="1723"/>
      <c r="D100" s="1723"/>
      <c r="E100" s="1723"/>
      <c r="F100" s="1405"/>
      <c r="G100" s="1405"/>
      <c r="J100" s="1422" t="s">
        <v>1163</v>
      </c>
      <c r="K100" s="1423" t="e">
        <f>C26/($C$22+$C$27)</f>
        <v>#DIV/0!</v>
      </c>
      <c r="M100" s="1728"/>
      <c r="N100" s="1729"/>
      <c r="O100" s="1343"/>
      <c r="P100" s="1429"/>
      <c r="Q100" s="1333">
        <v>46</v>
      </c>
      <c r="R100" s="1333">
        <v>22500</v>
      </c>
      <c r="S100" s="1333">
        <f t="shared" si="9"/>
        <v>1110000</v>
      </c>
    </row>
    <row r="101" spans="1:19" x14ac:dyDescent="0.3">
      <c r="C101" s="1338"/>
      <c r="D101" s="1338"/>
      <c r="E101" s="1338"/>
      <c r="F101" s="1331"/>
      <c r="J101" s="1422" t="s">
        <v>1164</v>
      </c>
      <c r="K101" s="1423" t="e">
        <f>(C34+C35+C37)/(C95-(C34+C35+C37))</f>
        <v>#DIV/0!</v>
      </c>
      <c r="O101" s="1343"/>
      <c r="Q101" s="1333">
        <v>47</v>
      </c>
      <c r="R101" s="1333">
        <v>22500</v>
      </c>
      <c r="S101" s="1333">
        <f t="shared" si="9"/>
        <v>1132500</v>
      </c>
    </row>
    <row r="102" spans="1:19" x14ac:dyDescent="0.3">
      <c r="C102" s="1331"/>
      <c r="D102" s="1331"/>
      <c r="E102" s="1331"/>
      <c r="F102" s="1331"/>
      <c r="O102" s="1429"/>
      <c r="Q102" s="1333">
        <v>48</v>
      </c>
      <c r="R102" s="1333">
        <v>22500</v>
      </c>
      <c r="S102" s="1333">
        <f t="shared" si="9"/>
        <v>1155000</v>
      </c>
    </row>
    <row r="103" spans="1:19" x14ac:dyDescent="0.3">
      <c r="F103" s="1331"/>
      <c r="O103" s="1429"/>
      <c r="Q103" s="1333">
        <v>49</v>
      </c>
      <c r="R103" s="1333">
        <v>22500</v>
      </c>
      <c r="S103" s="1333">
        <f t="shared" si="9"/>
        <v>1177500</v>
      </c>
    </row>
    <row r="104" spans="1:19" x14ac:dyDescent="0.3">
      <c r="A104" s="1404"/>
      <c r="B104" s="1331"/>
      <c r="F104" s="1331"/>
      <c r="Q104" s="1333">
        <v>50</v>
      </c>
      <c r="R104" s="1333">
        <v>22500</v>
      </c>
      <c r="S104" s="1333">
        <f t="shared" si="9"/>
        <v>1200000</v>
      </c>
    </row>
    <row r="105" spans="1:19" x14ac:dyDescent="0.3">
      <c r="A105" s="1435"/>
      <c r="B105" s="1331"/>
      <c r="C105" s="1405"/>
      <c r="D105" s="1405"/>
      <c r="E105" s="1405"/>
      <c r="F105" s="1331"/>
      <c r="Q105" s="1333">
        <v>53</v>
      </c>
      <c r="R105" s="1333">
        <v>22500</v>
      </c>
      <c r="S105" s="1333" t="e">
        <f>#REF!+R105</f>
        <v>#REF!</v>
      </c>
    </row>
    <row r="106" spans="1:19" x14ac:dyDescent="0.3">
      <c r="A106" s="1435"/>
      <c r="B106" s="1331"/>
      <c r="C106" s="1331"/>
      <c r="D106" s="1331"/>
      <c r="E106" s="1331"/>
      <c r="F106" s="1331"/>
      <c r="Q106" s="1333">
        <v>54</v>
      </c>
      <c r="R106" s="1333">
        <v>22500</v>
      </c>
      <c r="S106" s="1333" t="e">
        <f t="shared" si="9"/>
        <v>#REF!</v>
      </c>
    </row>
    <row r="107" spans="1:19" x14ac:dyDescent="0.3">
      <c r="A107" s="1435"/>
      <c r="B107" s="1331"/>
      <c r="C107" s="1331"/>
      <c r="D107" s="1331"/>
      <c r="E107" s="1331"/>
      <c r="F107" s="1331"/>
      <c r="Q107" s="1333">
        <v>55</v>
      </c>
      <c r="R107" s="1333">
        <v>22500</v>
      </c>
      <c r="S107" s="1333" t="e">
        <f t="shared" si="9"/>
        <v>#REF!</v>
      </c>
    </row>
    <row r="108" spans="1:19" x14ac:dyDescent="0.3">
      <c r="A108" s="1435"/>
      <c r="B108" s="1331"/>
      <c r="C108" s="1331"/>
      <c r="D108" s="1331"/>
      <c r="E108" s="1331"/>
      <c r="F108" s="1331"/>
      <c r="Q108" s="1333">
        <v>56</v>
      </c>
      <c r="R108" s="1333">
        <v>22500</v>
      </c>
      <c r="S108" s="1333" t="e">
        <f t="shared" si="9"/>
        <v>#REF!</v>
      </c>
    </row>
    <row r="109" spans="1:19" x14ac:dyDescent="0.3">
      <c r="A109" s="1435"/>
      <c r="B109" s="1331"/>
      <c r="C109" s="1331"/>
      <c r="D109" s="1331"/>
      <c r="E109" s="1331"/>
      <c r="F109" s="1331"/>
      <c r="Q109" s="1333">
        <v>57</v>
      </c>
      <c r="R109" s="1333">
        <v>22500</v>
      </c>
      <c r="S109" s="1333" t="e">
        <f t="shared" si="9"/>
        <v>#REF!</v>
      </c>
    </row>
    <row r="110" spans="1:19" x14ac:dyDescent="0.3">
      <c r="A110" s="1435"/>
      <c r="B110" s="1331"/>
      <c r="C110" s="1331"/>
      <c r="D110" s="1331"/>
      <c r="E110" s="1331"/>
      <c r="F110" s="1331"/>
      <c r="Q110" s="1333">
        <v>58</v>
      </c>
      <c r="R110" s="1333">
        <v>22500</v>
      </c>
      <c r="S110" s="1333" t="e">
        <f t="shared" si="9"/>
        <v>#REF!</v>
      </c>
    </row>
    <row r="111" spans="1:19" x14ac:dyDescent="0.3">
      <c r="A111" s="1435"/>
      <c r="B111" s="1331"/>
      <c r="C111" s="1331"/>
      <c r="D111" s="1331"/>
      <c r="E111" s="1331"/>
      <c r="F111" s="1331"/>
      <c r="Q111" s="1333">
        <v>59</v>
      </c>
      <c r="R111" s="1333">
        <v>22500</v>
      </c>
      <c r="S111" s="1333" t="e">
        <f t="shared" si="9"/>
        <v>#REF!</v>
      </c>
    </row>
    <row r="112" spans="1:19" x14ac:dyDescent="0.3">
      <c r="A112" s="1435"/>
      <c r="B112" s="1331"/>
      <c r="C112" s="1331"/>
      <c r="D112" s="1331"/>
      <c r="E112" s="1331"/>
      <c r="F112" s="1331"/>
      <c r="Q112" s="1333">
        <v>60</v>
      </c>
      <c r="R112" s="1333">
        <v>22500</v>
      </c>
      <c r="S112" s="1333" t="e">
        <f t="shared" si="9"/>
        <v>#REF!</v>
      </c>
    </row>
    <row r="113" spans="1:19" x14ac:dyDescent="0.3">
      <c r="A113" s="1435"/>
      <c r="B113" s="1331"/>
      <c r="C113" s="1331"/>
      <c r="D113" s="1331"/>
      <c r="E113" s="1331"/>
      <c r="F113" s="1331"/>
      <c r="Q113" s="1333">
        <v>61</v>
      </c>
      <c r="R113" s="1333">
        <v>20000</v>
      </c>
      <c r="S113" s="1333" t="e">
        <f t="shared" si="9"/>
        <v>#REF!</v>
      </c>
    </row>
    <row r="114" spans="1:19" x14ac:dyDescent="0.3">
      <c r="A114" s="1435"/>
      <c r="B114" s="1331"/>
      <c r="C114" s="1331"/>
      <c r="D114" s="1331"/>
      <c r="E114" s="1331"/>
      <c r="F114" s="1331"/>
      <c r="Q114" s="1333">
        <v>62</v>
      </c>
      <c r="R114" s="1333">
        <v>20000</v>
      </c>
      <c r="S114" s="1333" t="e">
        <f t="shared" si="9"/>
        <v>#REF!</v>
      </c>
    </row>
    <row r="115" spans="1:19" x14ac:dyDescent="0.3">
      <c r="A115" s="1435"/>
      <c r="B115" s="1331"/>
      <c r="C115" s="1331"/>
      <c r="D115" s="1331"/>
      <c r="E115" s="1331"/>
      <c r="F115" s="1331"/>
      <c r="Q115" s="1333">
        <v>63</v>
      </c>
      <c r="R115" s="1333">
        <v>20000</v>
      </c>
      <c r="S115" s="1333" t="e">
        <f t="shared" si="9"/>
        <v>#REF!</v>
      </c>
    </row>
    <row r="116" spans="1:19" x14ac:dyDescent="0.3">
      <c r="A116" s="1435"/>
      <c r="B116" s="1331"/>
      <c r="C116" s="1331"/>
      <c r="D116" s="1331"/>
      <c r="E116" s="1331"/>
      <c r="F116" s="1331"/>
      <c r="Q116" s="1333">
        <v>64</v>
      </c>
      <c r="R116" s="1333">
        <v>20000</v>
      </c>
      <c r="S116" s="1333" t="e">
        <f t="shared" si="9"/>
        <v>#REF!</v>
      </c>
    </row>
    <row r="117" spans="1:19" x14ac:dyDescent="0.3">
      <c r="A117" s="1435"/>
      <c r="B117" s="1331"/>
      <c r="C117" s="1331"/>
      <c r="D117" s="1331"/>
      <c r="E117" s="1331"/>
      <c r="F117" s="1331"/>
      <c r="Q117" s="1333">
        <v>65</v>
      </c>
      <c r="R117" s="1333">
        <v>20000</v>
      </c>
      <c r="S117" s="1333" t="e">
        <f t="shared" si="9"/>
        <v>#REF!</v>
      </c>
    </row>
    <row r="118" spans="1:19" x14ac:dyDescent="0.3">
      <c r="A118" s="1435"/>
      <c r="B118" s="1331"/>
      <c r="C118" s="1331"/>
      <c r="D118" s="1331"/>
      <c r="E118" s="1331"/>
      <c r="F118" s="1331"/>
      <c r="Q118" s="1333">
        <v>66</v>
      </c>
      <c r="R118" s="1333">
        <v>20000</v>
      </c>
      <c r="S118" s="1333" t="e">
        <f t="shared" si="9"/>
        <v>#REF!</v>
      </c>
    </row>
    <row r="119" spans="1:19" x14ac:dyDescent="0.3">
      <c r="A119" s="1435"/>
      <c r="B119" s="1331"/>
      <c r="C119" s="1331"/>
      <c r="D119" s="1331"/>
      <c r="E119" s="1331"/>
      <c r="F119" s="1331"/>
      <c r="Q119" s="1333">
        <v>67</v>
      </c>
      <c r="R119" s="1333">
        <v>20000</v>
      </c>
      <c r="S119" s="1333" t="e">
        <f t="shared" si="9"/>
        <v>#REF!</v>
      </c>
    </row>
    <row r="120" spans="1:19" x14ac:dyDescent="0.3">
      <c r="A120" s="1435"/>
      <c r="B120" s="1331"/>
      <c r="C120" s="1331"/>
      <c r="D120" s="1331"/>
      <c r="E120" s="1331"/>
      <c r="F120" s="1331"/>
      <c r="Q120" s="1333">
        <v>68</v>
      </c>
      <c r="R120" s="1333">
        <v>20000</v>
      </c>
      <c r="S120" s="1333" t="e">
        <f t="shared" si="9"/>
        <v>#REF!</v>
      </c>
    </row>
    <row r="121" spans="1:19" x14ac:dyDescent="0.3">
      <c r="A121" s="1435"/>
      <c r="B121" s="1331"/>
      <c r="C121" s="1331"/>
      <c r="D121" s="1331"/>
      <c r="E121" s="1331"/>
      <c r="F121" s="1331"/>
      <c r="Q121" s="1333">
        <v>69</v>
      </c>
      <c r="R121" s="1333">
        <v>20000</v>
      </c>
      <c r="S121" s="1333" t="e">
        <f t="shared" ref="S121:S165" si="17">S120+R121</f>
        <v>#REF!</v>
      </c>
    </row>
    <row r="122" spans="1:19" x14ac:dyDescent="0.3">
      <c r="A122" s="1435"/>
      <c r="B122" s="1331"/>
      <c r="C122" s="1331"/>
      <c r="D122" s="1331"/>
      <c r="E122" s="1331"/>
      <c r="F122" s="1331"/>
      <c r="Q122" s="1333">
        <v>70</v>
      </c>
      <c r="R122" s="1333">
        <v>20000</v>
      </c>
      <c r="S122" s="1333" t="e">
        <f t="shared" si="17"/>
        <v>#REF!</v>
      </c>
    </row>
    <row r="123" spans="1:19" x14ac:dyDescent="0.3">
      <c r="A123" s="1435"/>
      <c r="B123" s="1331"/>
      <c r="C123" s="1331"/>
      <c r="D123" s="1331"/>
      <c r="E123" s="1331"/>
      <c r="F123" s="1331"/>
      <c r="Q123" s="1333">
        <v>71</v>
      </c>
      <c r="R123" s="1333">
        <v>20000</v>
      </c>
      <c r="S123" s="1333" t="e">
        <f t="shared" si="17"/>
        <v>#REF!</v>
      </c>
    </row>
    <row r="124" spans="1:19" x14ac:dyDescent="0.3">
      <c r="A124" s="1435"/>
      <c r="B124" s="1331"/>
      <c r="C124" s="1331"/>
      <c r="D124" s="1331"/>
      <c r="E124" s="1331"/>
      <c r="F124" s="1331"/>
      <c r="Q124" s="1333">
        <v>72</v>
      </c>
      <c r="R124" s="1333">
        <v>20000</v>
      </c>
      <c r="S124" s="1333" t="e">
        <f t="shared" si="17"/>
        <v>#REF!</v>
      </c>
    </row>
    <row r="125" spans="1:19" x14ac:dyDescent="0.3">
      <c r="A125" s="1435"/>
      <c r="B125" s="1331"/>
      <c r="C125" s="1331"/>
      <c r="D125" s="1331"/>
      <c r="E125" s="1331"/>
      <c r="F125" s="1331"/>
      <c r="Q125" s="1333">
        <v>73</v>
      </c>
      <c r="R125" s="1333">
        <v>20000</v>
      </c>
      <c r="S125" s="1333" t="e">
        <f t="shared" si="17"/>
        <v>#REF!</v>
      </c>
    </row>
    <row r="126" spans="1:19" x14ac:dyDescent="0.3">
      <c r="A126" s="1435"/>
      <c r="B126" s="1331"/>
      <c r="C126" s="1331"/>
      <c r="D126" s="1331"/>
      <c r="E126" s="1331"/>
      <c r="F126" s="1331"/>
      <c r="Q126" s="1333">
        <v>74</v>
      </c>
      <c r="R126" s="1333">
        <v>20000</v>
      </c>
      <c r="S126" s="1333" t="e">
        <f t="shared" si="17"/>
        <v>#REF!</v>
      </c>
    </row>
    <row r="127" spans="1:19" x14ac:dyDescent="0.3">
      <c r="A127" s="1435"/>
      <c r="B127" s="1331"/>
      <c r="C127" s="1331"/>
      <c r="D127" s="1331"/>
      <c r="E127" s="1331"/>
      <c r="F127" s="1331"/>
      <c r="Q127" s="1333">
        <v>75</v>
      </c>
      <c r="R127" s="1333">
        <v>20000</v>
      </c>
      <c r="S127" s="1333" t="e">
        <f t="shared" si="17"/>
        <v>#REF!</v>
      </c>
    </row>
    <row r="128" spans="1:19" x14ac:dyDescent="0.3">
      <c r="A128" s="1435"/>
      <c r="B128" s="1331"/>
      <c r="C128" s="1331"/>
      <c r="D128" s="1331"/>
      <c r="E128" s="1331"/>
      <c r="F128" s="1331"/>
      <c r="Q128" s="1333">
        <v>76</v>
      </c>
      <c r="R128" s="1333">
        <v>20000</v>
      </c>
      <c r="S128" s="1333" t="e">
        <f t="shared" si="17"/>
        <v>#REF!</v>
      </c>
    </row>
    <row r="129" spans="1:19" x14ac:dyDescent="0.3">
      <c r="A129" s="1435"/>
      <c r="B129" s="1331"/>
      <c r="C129" s="1331"/>
      <c r="D129" s="1331"/>
      <c r="E129" s="1331"/>
      <c r="F129" s="1331"/>
      <c r="Q129" s="1333">
        <v>77</v>
      </c>
      <c r="R129" s="1333">
        <v>20000</v>
      </c>
      <c r="S129" s="1333" t="e">
        <f t="shared" si="17"/>
        <v>#REF!</v>
      </c>
    </row>
    <row r="130" spans="1:19" x14ac:dyDescent="0.3">
      <c r="A130" s="1435"/>
      <c r="B130" s="1331"/>
      <c r="C130" s="1331"/>
      <c r="D130" s="1331"/>
      <c r="E130" s="1331"/>
      <c r="F130" s="1331"/>
      <c r="Q130" s="1333">
        <v>78</v>
      </c>
      <c r="R130" s="1333">
        <v>20000</v>
      </c>
      <c r="S130" s="1333" t="e">
        <f t="shared" si="17"/>
        <v>#REF!</v>
      </c>
    </row>
    <row r="131" spans="1:19" x14ac:dyDescent="0.3">
      <c r="A131" s="1435"/>
      <c r="B131" s="1331"/>
      <c r="C131" s="1331"/>
      <c r="D131" s="1331"/>
      <c r="E131" s="1331"/>
      <c r="F131" s="1331"/>
      <c r="Q131" s="1333">
        <v>79</v>
      </c>
      <c r="R131" s="1333">
        <v>20000</v>
      </c>
      <c r="S131" s="1333" t="e">
        <f t="shared" si="17"/>
        <v>#REF!</v>
      </c>
    </row>
    <row r="132" spans="1:19" x14ac:dyDescent="0.3">
      <c r="A132" s="1435"/>
      <c r="B132" s="1331"/>
      <c r="C132" s="1331"/>
      <c r="D132" s="1331"/>
      <c r="E132" s="1331"/>
      <c r="F132" s="1331"/>
      <c r="Q132" s="1333">
        <v>80</v>
      </c>
      <c r="R132" s="1333">
        <v>20000</v>
      </c>
      <c r="S132" s="1333" t="e">
        <f t="shared" si="17"/>
        <v>#REF!</v>
      </c>
    </row>
    <row r="133" spans="1:19" x14ac:dyDescent="0.3">
      <c r="A133" s="1435"/>
      <c r="B133" s="1331"/>
      <c r="C133" s="1331"/>
      <c r="D133" s="1331"/>
      <c r="E133" s="1331"/>
      <c r="F133" s="1331"/>
      <c r="Q133" s="1333">
        <v>81</v>
      </c>
      <c r="R133" s="1333">
        <v>20000</v>
      </c>
      <c r="S133" s="1333" t="e">
        <f t="shared" si="17"/>
        <v>#REF!</v>
      </c>
    </row>
    <row r="134" spans="1:19" x14ac:dyDescent="0.3">
      <c r="A134" s="1435"/>
      <c r="B134" s="1331"/>
      <c r="C134" s="1331"/>
      <c r="D134" s="1331"/>
      <c r="E134" s="1331"/>
      <c r="F134" s="1331"/>
      <c r="Q134" s="1333">
        <v>82</v>
      </c>
      <c r="R134" s="1333">
        <v>20000</v>
      </c>
      <c r="S134" s="1333" t="e">
        <f t="shared" si="17"/>
        <v>#REF!</v>
      </c>
    </row>
    <row r="135" spans="1:19" x14ac:dyDescent="0.3">
      <c r="A135" s="1435"/>
      <c r="B135" s="1331"/>
      <c r="C135" s="1331"/>
      <c r="D135" s="1331"/>
      <c r="E135" s="1331"/>
      <c r="F135" s="1331"/>
      <c r="Q135" s="1333">
        <v>83</v>
      </c>
      <c r="R135" s="1333">
        <v>20000</v>
      </c>
      <c r="S135" s="1333" t="e">
        <f t="shared" si="17"/>
        <v>#REF!</v>
      </c>
    </row>
    <row r="136" spans="1:19" x14ac:dyDescent="0.3">
      <c r="A136" s="1435"/>
      <c r="B136" s="1331"/>
      <c r="C136" s="1331"/>
      <c r="D136" s="1331"/>
      <c r="E136" s="1331"/>
      <c r="F136" s="1331"/>
      <c r="Q136" s="1333">
        <v>84</v>
      </c>
      <c r="R136" s="1333">
        <v>20000</v>
      </c>
      <c r="S136" s="1333" t="e">
        <f t="shared" si="17"/>
        <v>#REF!</v>
      </c>
    </row>
    <row r="137" spans="1:19" x14ac:dyDescent="0.3">
      <c r="A137" s="1435"/>
      <c r="B137" s="1331"/>
      <c r="C137" s="1331"/>
      <c r="D137" s="1331"/>
      <c r="E137" s="1331"/>
      <c r="F137" s="1331"/>
      <c r="Q137" s="1333">
        <v>85</v>
      </c>
      <c r="R137" s="1333">
        <v>20000</v>
      </c>
      <c r="S137" s="1333" t="e">
        <f t="shared" si="17"/>
        <v>#REF!</v>
      </c>
    </row>
    <row r="138" spans="1:19" x14ac:dyDescent="0.3">
      <c r="A138" s="1435"/>
      <c r="B138" s="1331"/>
      <c r="C138" s="1331"/>
      <c r="D138" s="1331"/>
      <c r="E138" s="1331"/>
      <c r="F138" s="1331"/>
      <c r="Q138" s="1333">
        <v>86</v>
      </c>
      <c r="R138" s="1333">
        <v>20000</v>
      </c>
      <c r="S138" s="1333" t="e">
        <f t="shared" si="17"/>
        <v>#REF!</v>
      </c>
    </row>
    <row r="139" spans="1:19" x14ac:dyDescent="0.3">
      <c r="A139" s="1435"/>
      <c r="B139" s="1331"/>
      <c r="C139" s="1331"/>
      <c r="D139" s="1331"/>
      <c r="E139" s="1331"/>
      <c r="F139" s="1331"/>
      <c r="Q139" s="1333">
        <v>87</v>
      </c>
      <c r="R139" s="1333">
        <v>20000</v>
      </c>
      <c r="S139" s="1333" t="e">
        <f t="shared" si="17"/>
        <v>#REF!</v>
      </c>
    </row>
    <row r="140" spans="1:19" x14ac:dyDescent="0.3">
      <c r="A140" s="1435"/>
      <c r="B140" s="1331"/>
      <c r="C140" s="1331"/>
      <c r="D140" s="1331"/>
      <c r="E140" s="1331"/>
      <c r="F140" s="1331"/>
      <c r="Q140" s="1333">
        <v>88</v>
      </c>
      <c r="R140" s="1333">
        <v>20000</v>
      </c>
      <c r="S140" s="1333" t="e">
        <f t="shared" si="17"/>
        <v>#REF!</v>
      </c>
    </row>
    <row r="141" spans="1:19" x14ac:dyDescent="0.3">
      <c r="A141" s="1435"/>
      <c r="B141" s="1331"/>
      <c r="C141" s="1331"/>
      <c r="D141" s="1331"/>
      <c r="E141" s="1331"/>
      <c r="F141" s="1331"/>
      <c r="Q141" s="1333">
        <v>89</v>
      </c>
      <c r="R141" s="1333">
        <v>20000</v>
      </c>
      <c r="S141" s="1333" t="e">
        <f t="shared" si="17"/>
        <v>#REF!</v>
      </c>
    </row>
    <row r="142" spans="1:19" x14ac:dyDescent="0.3">
      <c r="A142" s="1435"/>
      <c r="B142" s="1331"/>
      <c r="C142" s="1331"/>
      <c r="D142" s="1331"/>
      <c r="E142" s="1331"/>
      <c r="F142" s="1331"/>
      <c r="Q142" s="1333">
        <v>90</v>
      </c>
      <c r="R142" s="1333">
        <v>20000</v>
      </c>
      <c r="S142" s="1333" t="e">
        <f t="shared" si="17"/>
        <v>#REF!</v>
      </c>
    </row>
    <row r="143" spans="1:19" x14ac:dyDescent="0.3">
      <c r="A143" s="1435"/>
      <c r="B143" s="1331"/>
      <c r="C143" s="1331"/>
      <c r="D143" s="1331"/>
      <c r="E143" s="1331"/>
      <c r="F143" s="1331"/>
      <c r="Q143" s="1333">
        <v>91</v>
      </c>
      <c r="R143" s="1333">
        <v>20000</v>
      </c>
      <c r="S143" s="1333" t="e">
        <f t="shared" si="17"/>
        <v>#REF!</v>
      </c>
    </row>
    <row r="144" spans="1:19" x14ac:dyDescent="0.3">
      <c r="A144" s="1331"/>
      <c r="B144" s="1331"/>
      <c r="C144" s="1331"/>
      <c r="D144" s="1331"/>
      <c r="E144" s="1331"/>
      <c r="F144" s="1331"/>
      <c r="Q144" s="1333">
        <v>92</v>
      </c>
      <c r="R144" s="1333">
        <v>20000</v>
      </c>
      <c r="S144" s="1333" t="e">
        <f t="shared" si="17"/>
        <v>#REF!</v>
      </c>
    </row>
    <row r="145" spans="1:19" x14ac:dyDescent="0.3">
      <c r="A145" s="1331"/>
      <c r="B145" s="1331"/>
      <c r="C145" s="1331"/>
      <c r="D145" s="1331"/>
      <c r="E145" s="1331"/>
      <c r="F145" s="1331"/>
      <c r="Q145" s="1333">
        <v>93</v>
      </c>
      <c r="R145" s="1333">
        <v>20000</v>
      </c>
      <c r="S145" s="1333" t="e">
        <f t="shared" si="17"/>
        <v>#REF!</v>
      </c>
    </row>
    <row r="146" spans="1:19" x14ac:dyDescent="0.3">
      <c r="A146" s="1331"/>
      <c r="B146" s="1331"/>
      <c r="C146" s="1331"/>
      <c r="D146" s="1331"/>
      <c r="E146" s="1331"/>
      <c r="F146" s="1331"/>
      <c r="Q146" s="1333">
        <v>94</v>
      </c>
      <c r="R146" s="1333">
        <v>20000</v>
      </c>
      <c r="S146" s="1333" t="e">
        <f t="shared" si="17"/>
        <v>#REF!</v>
      </c>
    </row>
    <row r="147" spans="1:19" x14ac:dyDescent="0.3">
      <c r="A147" s="1331"/>
      <c r="B147" s="1331"/>
      <c r="C147" s="1331"/>
      <c r="D147" s="1331"/>
      <c r="E147" s="1331"/>
      <c r="F147" s="1331"/>
      <c r="Q147" s="1333">
        <v>95</v>
      </c>
      <c r="R147" s="1333">
        <v>20000</v>
      </c>
      <c r="S147" s="1333" t="e">
        <f t="shared" si="17"/>
        <v>#REF!</v>
      </c>
    </row>
    <row r="148" spans="1:19" x14ac:dyDescent="0.3">
      <c r="A148" s="1331"/>
      <c r="B148" s="1331"/>
      <c r="C148" s="1331"/>
      <c r="D148" s="1331"/>
      <c r="E148" s="1331"/>
      <c r="F148" s="1331"/>
      <c r="Q148" s="1333">
        <v>96</v>
      </c>
      <c r="R148" s="1333">
        <v>20000</v>
      </c>
      <c r="S148" s="1333" t="e">
        <f t="shared" si="17"/>
        <v>#REF!</v>
      </c>
    </row>
    <row r="149" spans="1:19" x14ac:dyDescent="0.3">
      <c r="A149" s="1331"/>
      <c r="B149" s="1331"/>
      <c r="C149" s="1331"/>
      <c r="D149" s="1331"/>
      <c r="E149" s="1331"/>
      <c r="F149" s="1331"/>
      <c r="Q149" s="1333">
        <v>97</v>
      </c>
      <c r="R149" s="1333">
        <v>20000</v>
      </c>
      <c r="S149" s="1333" t="e">
        <f t="shared" si="17"/>
        <v>#REF!</v>
      </c>
    </row>
    <row r="150" spans="1:19" x14ac:dyDescent="0.3">
      <c r="A150" s="1331"/>
      <c r="B150" s="1331"/>
      <c r="C150" s="1331"/>
      <c r="D150" s="1331"/>
      <c r="E150" s="1331"/>
      <c r="F150" s="1331"/>
      <c r="Q150" s="1333">
        <v>98</v>
      </c>
      <c r="R150" s="1333">
        <v>20000</v>
      </c>
      <c r="S150" s="1333" t="e">
        <f t="shared" si="17"/>
        <v>#REF!</v>
      </c>
    </row>
    <row r="151" spans="1:19" x14ac:dyDescent="0.3">
      <c r="A151" s="1331"/>
      <c r="B151" s="1331"/>
      <c r="C151" s="1331"/>
      <c r="D151" s="1331"/>
      <c r="E151" s="1331"/>
      <c r="F151" s="1331"/>
      <c r="Q151" s="1333">
        <v>99</v>
      </c>
      <c r="R151" s="1333">
        <v>20000</v>
      </c>
      <c r="S151" s="1333" t="e">
        <f t="shared" si="17"/>
        <v>#REF!</v>
      </c>
    </row>
    <row r="152" spans="1:19" x14ac:dyDescent="0.3">
      <c r="A152" s="1331"/>
      <c r="B152" s="1331"/>
      <c r="C152" s="1331"/>
      <c r="D152" s="1331"/>
      <c r="E152" s="1331"/>
      <c r="F152" s="1331"/>
      <c r="Q152" s="1333">
        <v>100</v>
      </c>
      <c r="R152" s="1333">
        <v>20000</v>
      </c>
      <c r="S152" s="1333" t="e">
        <f t="shared" si="17"/>
        <v>#REF!</v>
      </c>
    </row>
    <row r="153" spans="1:19" x14ac:dyDescent="0.3">
      <c r="A153" s="1331"/>
      <c r="B153" s="1331"/>
      <c r="C153" s="1331"/>
      <c r="D153" s="1331"/>
      <c r="E153" s="1331"/>
      <c r="F153" s="1331"/>
      <c r="Q153" s="1333">
        <v>101</v>
      </c>
      <c r="R153" s="1333">
        <v>20000</v>
      </c>
      <c r="S153" s="1333" t="e">
        <f t="shared" si="17"/>
        <v>#REF!</v>
      </c>
    </row>
    <row r="154" spans="1:19" x14ac:dyDescent="0.3">
      <c r="A154" s="1331"/>
      <c r="B154" s="1331"/>
      <c r="C154" s="1331"/>
      <c r="D154" s="1331"/>
      <c r="E154" s="1331"/>
      <c r="F154" s="1331"/>
      <c r="Q154" s="1333">
        <v>102</v>
      </c>
      <c r="R154" s="1333">
        <v>20000</v>
      </c>
      <c r="S154" s="1333" t="e">
        <f t="shared" si="17"/>
        <v>#REF!</v>
      </c>
    </row>
    <row r="155" spans="1:19" x14ac:dyDescent="0.3">
      <c r="A155" s="1331"/>
      <c r="B155" s="1331"/>
      <c r="C155" s="1331"/>
      <c r="D155" s="1331"/>
      <c r="E155" s="1331"/>
      <c r="F155" s="1331"/>
      <c r="Q155" s="1333">
        <v>103</v>
      </c>
      <c r="R155" s="1333">
        <v>20000</v>
      </c>
      <c r="S155" s="1333" t="e">
        <f t="shared" si="17"/>
        <v>#REF!</v>
      </c>
    </row>
    <row r="156" spans="1:19" x14ac:dyDescent="0.3">
      <c r="A156" s="1331"/>
      <c r="B156" s="1331"/>
      <c r="C156" s="1331"/>
      <c r="D156" s="1331"/>
      <c r="E156" s="1331"/>
      <c r="F156" s="1331"/>
      <c r="Q156" s="1333">
        <v>104</v>
      </c>
      <c r="R156" s="1333">
        <v>20000</v>
      </c>
      <c r="S156" s="1333" t="e">
        <f t="shared" si="17"/>
        <v>#REF!</v>
      </c>
    </row>
    <row r="157" spans="1:19" x14ac:dyDescent="0.3">
      <c r="A157" s="1331"/>
      <c r="B157" s="1331"/>
      <c r="C157" s="1331"/>
      <c r="D157" s="1331"/>
      <c r="E157" s="1331"/>
      <c r="F157" s="1331"/>
      <c r="Q157" s="1333">
        <v>105</v>
      </c>
      <c r="R157" s="1333">
        <v>20000</v>
      </c>
      <c r="S157" s="1333" t="e">
        <f t="shared" si="17"/>
        <v>#REF!</v>
      </c>
    </row>
    <row r="158" spans="1:19" x14ac:dyDescent="0.3">
      <c r="A158" s="1331"/>
      <c r="B158" s="1331"/>
      <c r="C158" s="1331"/>
      <c r="D158" s="1331"/>
      <c r="E158" s="1331"/>
      <c r="F158" s="1331"/>
      <c r="Q158" s="1333">
        <v>106</v>
      </c>
      <c r="R158" s="1333">
        <v>20000</v>
      </c>
      <c r="S158" s="1333" t="e">
        <f t="shared" si="17"/>
        <v>#REF!</v>
      </c>
    </row>
    <row r="159" spans="1:19" x14ac:dyDescent="0.3">
      <c r="A159" s="1331"/>
      <c r="B159" s="1331"/>
      <c r="C159" s="1331"/>
      <c r="D159" s="1331"/>
      <c r="E159" s="1331"/>
      <c r="F159" s="1331"/>
      <c r="Q159" s="1333">
        <v>107</v>
      </c>
      <c r="R159" s="1333">
        <v>20000</v>
      </c>
      <c r="S159" s="1333" t="e">
        <f t="shared" si="17"/>
        <v>#REF!</v>
      </c>
    </row>
    <row r="160" spans="1:19" x14ac:dyDescent="0.3">
      <c r="A160" s="1331"/>
      <c r="B160" s="1331"/>
      <c r="C160" s="1331"/>
      <c r="D160" s="1331"/>
      <c r="E160" s="1331"/>
      <c r="F160" s="1331"/>
      <c r="Q160" s="1333">
        <v>108</v>
      </c>
      <c r="R160" s="1333">
        <v>20000</v>
      </c>
      <c r="S160" s="1333" t="e">
        <f t="shared" si="17"/>
        <v>#REF!</v>
      </c>
    </row>
    <row r="161" spans="1:19" x14ac:dyDescent="0.3">
      <c r="A161" s="1331"/>
      <c r="B161" s="1331"/>
      <c r="C161" s="1331"/>
      <c r="D161" s="1331"/>
      <c r="E161" s="1331"/>
      <c r="F161" s="1331"/>
      <c r="Q161" s="1333">
        <v>109</v>
      </c>
      <c r="R161" s="1333">
        <v>20000</v>
      </c>
      <c r="S161" s="1333" t="e">
        <f t="shared" si="17"/>
        <v>#REF!</v>
      </c>
    </row>
    <row r="162" spans="1:19" x14ac:dyDescent="0.3">
      <c r="A162" s="1331"/>
      <c r="B162" s="1331"/>
      <c r="C162" s="1331"/>
      <c r="D162" s="1331"/>
      <c r="E162" s="1331"/>
      <c r="F162" s="1331"/>
      <c r="Q162" s="1333">
        <v>110</v>
      </c>
      <c r="R162" s="1333">
        <v>20000</v>
      </c>
      <c r="S162" s="1333" t="e">
        <f t="shared" si="17"/>
        <v>#REF!</v>
      </c>
    </row>
    <row r="163" spans="1:19" x14ac:dyDescent="0.3">
      <c r="A163" s="1331"/>
      <c r="B163" s="1331"/>
      <c r="C163" s="1331"/>
      <c r="D163" s="1331"/>
      <c r="E163" s="1331"/>
      <c r="F163" s="1331"/>
      <c r="Q163" s="1333">
        <v>111</v>
      </c>
      <c r="R163" s="1333">
        <v>20000</v>
      </c>
      <c r="S163" s="1333" t="e">
        <f t="shared" si="17"/>
        <v>#REF!</v>
      </c>
    </row>
    <row r="164" spans="1:19" x14ac:dyDescent="0.3">
      <c r="A164" s="1331"/>
      <c r="B164" s="1331"/>
      <c r="C164" s="1331"/>
      <c r="D164" s="1331"/>
      <c r="E164" s="1331"/>
      <c r="F164" s="1331"/>
      <c r="Q164" s="1333">
        <v>112</v>
      </c>
      <c r="R164" s="1333">
        <v>20000</v>
      </c>
      <c r="S164" s="1333" t="e">
        <f t="shared" si="17"/>
        <v>#REF!</v>
      </c>
    </row>
    <row r="165" spans="1:19" x14ac:dyDescent="0.3">
      <c r="A165" s="1331"/>
      <c r="B165" s="1331"/>
      <c r="C165" s="1331"/>
      <c r="D165" s="1331"/>
      <c r="E165" s="1331"/>
      <c r="F165" s="1331"/>
      <c r="Q165" s="1333">
        <v>113</v>
      </c>
      <c r="R165" s="1333">
        <v>20000</v>
      </c>
      <c r="S165" s="1333" t="e">
        <f t="shared" si="17"/>
        <v>#REF!</v>
      </c>
    </row>
    <row r="166" spans="1:19" x14ac:dyDescent="0.3">
      <c r="A166" s="1331"/>
      <c r="B166" s="1331"/>
      <c r="C166" s="1331"/>
      <c r="D166" s="1331"/>
      <c r="E166" s="1331"/>
      <c r="F166" s="1331"/>
      <c r="Q166" s="1333">
        <v>114</v>
      </c>
      <c r="R166" s="1333">
        <v>20000</v>
      </c>
      <c r="S166" s="1333">
        <v>2500000</v>
      </c>
    </row>
    <row r="167" spans="1:19" x14ac:dyDescent="0.3">
      <c r="A167" s="1331"/>
      <c r="B167" s="1331"/>
      <c r="C167" s="1331"/>
      <c r="D167" s="1331"/>
      <c r="E167" s="1331"/>
      <c r="F167" s="1331"/>
    </row>
    <row r="168" spans="1:19" x14ac:dyDescent="0.3">
      <c r="A168" s="1331"/>
      <c r="B168" s="1331"/>
      <c r="C168" s="1331"/>
      <c r="D168" s="1331"/>
      <c r="E168" s="1331"/>
      <c r="F168" s="1331"/>
    </row>
    <row r="169" spans="1:19" x14ac:dyDescent="0.3">
      <c r="A169" s="1331"/>
      <c r="B169" s="1331"/>
      <c r="C169" s="1331"/>
      <c r="D169" s="1331"/>
      <c r="E169" s="1331"/>
      <c r="F169" s="1331"/>
    </row>
    <row r="170" spans="1:19" x14ac:dyDescent="0.3">
      <c r="A170" s="1331"/>
      <c r="B170" s="1331"/>
      <c r="C170" s="1331"/>
      <c r="D170" s="1331"/>
      <c r="E170" s="1331"/>
      <c r="F170" s="1331"/>
    </row>
    <row r="171" spans="1:19" x14ac:dyDescent="0.3">
      <c r="A171" s="1331"/>
      <c r="B171" s="1331"/>
      <c r="C171" s="1331"/>
      <c r="D171" s="1331"/>
      <c r="E171" s="1331"/>
      <c r="F171" s="1331"/>
    </row>
    <row r="172" spans="1:19" x14ac:dyDescent="0.3">
      <c r="A172" s="1331"/>
      <c r="B172" s="1331"/>
      <c r="C172" s="1331"/>
      <c r="D172" s="1331"/>
      <c r="E172" s="1331"/>
      <c r="F172" s="1331"/>
    </row>
    <row r="173" spans="1:19" x14ac:dyDescent="0.3">
      <c r="A173" s="1331"/>
      <c r="B173" s="1331"/>
      <c r="C173" s="1331"/>
      <c r="D173" s="1331"/>
      <c r="E173" s="1331"/>
      <c r="F173" s="1331"/>
    </row>
    <row r="174" spans="1:19" x14ac:dyDescent="0.3">
      <c r="A174" s="1331"/>
      <c r="B174" s="1331"/>
      <c r="C174" s="1331"/>
      <c r="D174" s="1331"/>
      <c r="E174" s="1331"/>
      <c r="F174" s="1331"/>
    </row>
    <row r="175" spans="1:19" x14ac:dyDescent="0.3">
      <c r="A175" s="1331"/>
      <c r="B175" s="1331"/>
      <c r="C175" s="1331"/>
      <c r="D175" s="1331"/>
      <c r="E175" s="1331"/>
      <c r="F175" s="1331"/>
    </row>
    <row r="176" spans="1:19" x14ac:dyDescent="0.3">
      <c r="A176" s="1331"/>
      <c r="B176" s="1331"/>
      <c r="C176" s="1331"/>
      <c r="D176" s="1331"/>
      <c r="E176" s="1331"/>
      <c r="F176" s="1331"/>
    </row>
    <row r="177" spans="1:6" x14ac:dyDescent="0.3">
      <c r="A177" s="1331"/>
      <c r="B177" s="1331"/>
      <c r="C177" s="1331"/>
      <c r="D177" s="1331"/>
      <c r="E177" s="1331"/>
      <c r="F177" s="1331"/>
    </row>
    <row r="178" spans="1:6" x14ac:dyDescent="0.3">
      <c r="A178" s="1331"/>
      <c r="B178" s="1331"/>
      <c r="C178" s="1331"/>
      <c r="D178" s="1331"/>
      <c r="E178" s="1331"/>
      <c r="F178" s="1331"/>
    </row>
    <row r="179" spans="1:6" x14ac:dyDescent="0.3">
      <c r="A179" s="1331"/>
      <c r="B179" s="1331"/>
      <c r="C179" s="1331"/>
      <c r="D179" s="1331"/>
      <c r="E179" s="1331"/>
      <c r="F179" s="1331"/>
    </row>
    <row r="180" spans="1:6" x14ac:dyDescent="0.3">
      <c r="A180" s="1331"/>
      <c r="B180" s="1331"/>
      <c r="C180" s="1331"/>
      <c r="D180" s="1331"/>
      <c r="E180" s="1331"/>
      <c r="F180" s="1331"/>
    </row>
    <row r="181" spans="1:6" x14ac:dyDescent="0.3">
      <c r="A181" s="1331"/>
      <c r="B181" s="1331"/>
      <c r="C181" s="1331"/>
      <c r="D181" s="1331"/>
      <c r="E181" s="1331"/>
      <c r="F181" s="1331"/>
    </row>
    <row r="182" spans="1:6" x14ac:dyDescent="0.3">
      <c r="A182" s="1331"/>
      <c r="B182" s="1331"/>
      <c r="C182" s="1331"/>
      <c r="D182" s="1331"/>
      <c r="E182" s="1331"/>
      <c r="F182" s="1331"/>
    </row>
    <row r="183" spans="1:6" x14ac:dyDescent="0.3">
      <c r="A183" s="1331"/>
      <c r="B183" s="1331"/>
      <c r="C183" s="1331"/>
      <c r="D183" s="1331"/>
      <c r="E183" s="1331"/>
      <c r="F183" s="1331"/>
    </row>
    <row r="184" spans="1:6" x14ac:dyDescent="0.3">
      <c r="A184" s="1331"/>
      <c r="B184" s="1331"/>
      <c r="C184" s="1331"/>
      <c r="D184" s="1331"/>
      <c r="E184" s="1331"/>
      <c r="F184" s="1331"/>
    </row>
    <row r="185" spans="1:6" x14ac:dyDescent="0.3">
      <c r="A185" s="1331"/>
      <c r="B185" s="1331"/>
      <c r="C185" s="1331"/>
      <c r="D185" s="1331"/>
      <c r="E185" s="1331"/>
      <c r="F185" s="1331"/>
    </row>
    <row r="186" spans="1:6" x14ac:dyDescent="0.3">
      <c r="A186" s="1331"/>
      <c r="B186" s="1331"/>
      <c r="C186" s="1331"/>
      <c r="D186" s="1331"/>
      <c r="E186" s="1331"/>
      <c r="F186" s="1331"/>
    </row>
    <row r="187" spans="1:6" x14ac:dyDescent="0.3">
      <c r="A187" s="1331"/>
      <c r="B187" s="1331"/>
      <c r="C187" s="1331"/>
      <c r="D187" s="1331"/>
      <c r="E187" s="1331"/>
      <c r="F187" s="1331"/>
    </row>
    <row r="188" spans="1:6" x14ac:dyDescent="0.3">
      <c r="A188" s="1331"/>
      <c r="B188" s="1331"/>
      <c r="C188" s="1331"/>
      <c r="D188" s="1331"/>
      <c r="E188" s="1331"/>
      <c r="F188" s="1331"/>
    </row>
    <row r="189" spans="1:6" x14ac:dyDescent="0.3">
      <c r="A189" s="1331"/>
      <c r="B189" s="1331"/>
      <c r="C189" s="1331"/>
      <c r="D189" s="1331"/>
      <c r="E189" s="1331"/>
      <c r="F189" s="1331"/>
    </row>
    <row r="190" spans="1:6" x14ac:dyDescent="0.3">
      <c r="A190" s="1331"/>
      <c r="B190" s="1331"/>
      <c r="C190" s="1331"/>
      <c r="D190" s="1331"/>
      <c r="E190" s="1331"/>
      <c r="F190" s="1331"/>
    </row>
    <row r="191" spans="1:6" x14ac:dyDescent="0.3">
      <c r="A191" s="1331"/>
      <c r="B191" s="1331"/>
      <c r="C191" s="1331"/>
      <c r="D191" s="1331"/>
      <c r="E191" s="1331"/>
      <c r="F191" s="1331"/>
    </row>
    <row r="192" spans="1:6" x14ac:dyDescent="0.3">
      <c r="A192" s="1331"/>
      <c r="B192" s="1331"/>
      <c r="C192" s="1331"/>
      <c r="D192" s="1331"/>
      <c r="E192" s="1331"/>
      <c r="F192" s="1331"/>
    </row>
    <row r="193" spans="1:6" x14ac:dyDescent="0.3">
      <c r="A193" s="1331"/>
      <c r="B193" s="1331"/>
      <c r="C193" s="1331"/>
      <c r="D193" s="1331"/>
      <c r="E193" s="1331"/>
      <c r="F193" s="1331"/>
    </row>
    <row r="194" spans="1:6" x14ac:dyDescent="0.3">
      <c r="A194" s="1331"/>
      <c r="B194" s="1331"/>
      <c r="C194" s="1331"/>
      <c r="D194" s="1331"/>
      <c r="E194" s="1331"/>
      <c r="F194" s="1331"/>
    </row>
    <row r="195" spans="1:6" x14ac:dyDescent="0.3">
      <c r="A195" s="1331"/>
      <c r="B195" s="1331"/>
      <c r="C195" s="1331"/>
      <c r="D195" s="1331"/>
      <c r="E195" s="1331"/>
      <c r="F195" s="1331"/>
    </row>
    <row r="196" spans="1:6" x14ac:dyDescent="0.3">
      <c r="A196" s="1331"/>
      <c r="B196" s="1331"/>
      <c r="C196" s="1331"/>
      <c r="D196" s="1331"/>
      <c r="E196" s="1331"/>
      <c r="F196" s="1331"/>
    </row>
    <row r="197" spans="1:6" x14ac:dyDescent="0.3">
      <c r="A197" s="1331"/>
      <c r="B197" s="1331"/>
      <c r="C197" s="1331"/>
      <c r="D197" s="1331"/>
      <c r="E197" s="1331"/>
      <c r="F197" s="1331"/>
    </row>
    <row r="198" spans="1:6" x14ac:dyDescent="0.3">
      <c r="A198" s="1331"/>
      <c r="B198" s="1331"/>
      <c r="C198" s="1331"/>
      <c r="D198" s="1331"/>
      <c r="E198" s="1331"/>
      <c r="F198" s="1331"/>
    </row>
    <row r="199" spans="1:6" x14ac:dyDescent="0.3">
      <c r="A199" s="1331"/>
      <c r="B199" s="1331"/>
      <c r="C199" s="1331"/>
      <c r="D199" s="1331"/>
      <c r="E199" s="1331"/>
      <c r="F199" s="1331"/>
    </row>
    <row r="200" spans="1:6" x14ac:dyDescent="0.3">
      <c r="A200" s="1331"/>
      <c r="B200" s="1331"/>
      <c r="C200" s="1331"/>
      <c r="D200" s="1331"/>
      <c r="E200" s="1331"/>
      <c r="F200" s="1331"/>
    </row>
    <row r="201" spans="1:6" x14ac:dyDescent="0.3">
      <c r="A201" s="1331"/>
      <c r="B201" s="1331"/>
      <c r="C201" s="1331"/>
      <c r="D201" s="1331"/>
      <c r="E201" s="1331"/>
      <c r="F201" s="1331"/>
    </row>
    <row r="202" spans="1:6" x14ac:dyDescent="0.3">
      <c r="A202" s="1331"/>
      <c r="B202" s="1331"/>
      <c r="C202" s="1331"/>
      <c r="D202" s="1331"/>
      <c r="E202" s="1331"/>
      <c r="F202" s="1331"/>
    </row>
    <row r="203" spans="1:6" x14ac:dyDescent="0.3">
      <c r="A203" s="1331"/>
      <c r="B203" s="1331"/>
      <c r="C203" s="1331"/>
      <c r="D203" s="1331"/>
      <c r="E203" s="1331"/>
      <c r="F203" s="1331"/>
    </row>
    <row r="204" spans="1:6" x14ac:dyDescent="0.3">
      <c r="A204" s="1331"/>
      <c r="B204" s="1331"/>
      <c r="C204" s="1331"/>
      <c r="D204" s="1331"/>
      <c r="E204" s="1331"/>
      <c r="F204" s="1331"/>
    </row>
    <row r="205" spans="1:6" x14ac:dyDescent="0.3">
      <c r="A205" s="1331"/>
      <c r="B205" s="1331"/>
      <c r="C205" s="1331"/>
      <c r="D205" s="1331"/>
      <c r="E205" s="1331"/>
      <c r="F205" s="1331"/>
    </row>
    <row r="206" spans="1:6" x14ac:dyDescent="0.3">
      <c r="A206" s="1331"/>
      <c r="B206" s="1331"/>
      <c r="C206" s="1331"/>
      <c r="D206" s="1331"/>
      <c r="E206" s="1331"/>
      <c r="F206" s="1331"/>
    </row>
    <row r="207" spans="1:6" x14ac:dyDescent="0.3">
      <c r="A207" s="1331"/>
      <c r="B207" s="1331"/>
      <c r="C207" s="1331"/>
      <c r="D207" s="1331"/>
      <c r="E207" s="1331"/>
      <c r="F207" s="1331"/>
    </row>
    <row r="208" spans="1:6" x14ac:dyDescent="0.3">
      <c r="A208" s="1331"/>
      <c r="B208" s="1331"/>
      <c r="C208" s="1331"/>
      <c r="D208" s="1331"/>
      <c r="E208" s="1331"/>
      <c r="F208" s="1331"/>
    </row>
    <row r="209" spans="1:6" x14ac:dyDescent="0.3">
      <c r="A209" s="1331"/>
      <c r="B209" s="1331"/>
      <c r="C209" s="1331"/>
      <c r="D209" s="1331"/>
      <c r="E209" s="1331"/>
      <c r="F209" s="1331"/>
    </row>
    <row r="210" spans="1:6" x14ac:dyDescent="0.3">
      <c r="A210" s="1331"/>
      <c r="B210" s="1331"/>
      <c r="C210" s="1331"/>
      <c r="D210" s="1331"/>
      <c r="E210" s="1331"/>
      <c r="F210" s="1331"/>
    </row>
    <row r="211" spans="1:6" x14ac:dyDescent="0.3">
      <c r="A211" s="1331"/>
      <c r="B211" s="1331"/>
      <c r="C211" s="1331"/>
      <c r="D211" s="1331"/>
      <c r="E211" s="1331"/>
      <c r="F211" s="1331"/>
    </row>
    <row r="212" spans="1:6" x14ac:dyDescent="0.3">
      <c r="A212" s="1331"/>
      <c r="B212" s="1331"/>
      <c r="C212" s="1331"/>
      <c r="D212" s="1331"/>
      <c r="E212" s="1331"/>
      <c r="F212" s="1331"/>
    </row>
    <row r="213" spans="1:6" x14ac:dyDescent="0.3">
      <c r="A213" s="1331"/>
      <c r="B213" s="1331"/>
      <c r="C213" s="1331"/>
      <c r="D213" s="1331"/>
      <c r="E213" s="1331"/>
      <c r="F213" s="1331"/>
    </row>
    <row r="214" spans="1:6" x14ac:dyDescent="0.3">
      <c r="A214" s="1331"/>
      <c r="B214" s="1331"/>
      <c r="C214" s="1331"/>
      <c r="D214" s="1331"/>
      <c r="E214" s="1331"/>
      <c r="F214" s="1331"/>
    </row>
    <row r="215" spans="1:6" x14ac:dyDescent="0.3">
      <c r="A215" s="1331"/>
      <c r="B215" s="1331"/>
      <c r="C215" s="1331"/>
      <c r="D215" s="1331"/>
      <c r="E215" s="1331"/>
      <c r="F215" s="1331"/>
    </row>
    <row r="216" spans="1:6" x14ac:dyDescent="0.3">
      <c r="A216" s="1331"/>
      <c r="B216" s="1331"/>
      <c r="C216" s="1331"/>
      <c r="D216" s="1331"/>
      <c r="E216" s="1331"/>
      <c r="F216" s="1331"/>
    </row>
    <row r="217" spans="1:6" x14ac:dyDescent="0.3">
      <c r="A217" s="1331"/>
      <c r="B217" s="1331"/>
      <c r="C217" s="1331"/>
      <c r="D217" s="1331"/>
      <c r="E217" s="1331"/>
      <c r="F217" s="1331"/>
    </row>
    <row r="218" spans="1:6" x14ac:dyDescent="0.3">
      <c r="A218" s="1331"/>
      <c r="B218" s="1331"/>
      <c r="C218" s="1331"/>
      <c r="D218" s="1331"/>
      <c r="E218" s="1331"/>
      <c r="F218" s="1331"/>
    </row>
    <row r="219" spans="1:6" x14ac:dyDescent="0.3">
      <c r="A219" s="1331"/>
      <c r="B219" s="1331"/>
      <c r="C219" s="1331"/>
      <c r="D219" s="1331"/>
      <c r="E219" s="1331"/>
      <c r="F219" s="1331"/>
    </row>
    <row r="220" spans="1:6" x14ac:dyDescent="0.3">
      <c r="A220" s="1331"/>
      <c r="B220" s="1331"/>
      <c r="C220" s="1331"/>
      <c r="D220" s="1331"/>
      <c r="E220" s="1331"/>
      <c r="F220" s="1331"/>
    </row>
    <row r="221" spans="1:6" x14ac:dyDescent="0.3">
      <c r="A221" s="1331"/>
      <c r="B221" s="1331"/>
      <c r="C221" s="1331"/>
      <c r="D221" s="1331"/>
      <c r="E221" s="1331"/>
      <c r="F221" s="1331"/>
    </row>
    <row r="222" spans="1:6" x14ac:dyDescent="0.3">
      <c r="A222" s="1331"/>
      <c r="B222" s="1331"/>
      <c r="C222" s="1331"/>
      <c r="D222" s="1331"/>
      <c r="E222" s="1331"/>
      <c r="F222" s="1331"/>
    </row>
    <row r="223" spans="1:6" x14ac:dyDescent="0.3">
      <c r="A223" s="1331"/>
      <c r="B223" s="1331"/>
      <c r="C223" s="1331"/>
      <c r="D223" s="1331"/>
      <c r="E223" s="1331"/>
      <c r="F223" s="1331"/>
    </row>
    <row r="224" spans="1:6" x14ac:dyDescent="0.3">
      <c r="A224" s="1331"/>
      <c r="B224" s="1331"/>
      <c r="C224" s="1331"/>
      <c r="D224" s="1331"/>
      <c r="E224" s="1331"/>
      <c r="F224" s="1331"/>
    </row>
    <row r="225" spans="1:6" x14ac:dyDescent="0.3">
      <c r="A225" s="1331"/>
      <c r="B225" s="1331"/>
      <c r="C225" s="1331"/>
      <c r="D225" s="1331"/>
      <c r="E225" s="1331"/>
      <c r="F225" s="1331"/>
    </row>
    <row r="226" spans="1:6" x14ac:dyDescent="0.3">
      <c r="A226" s="1331"/>
      <c r="B226" s="1331"/>
      <c r="C226" s="1331"/>
      <c r="D226" s="1331"/>
      <c r="E226" s="1331"/>
      <c r="F226" s="1331"/>
    </row>
    <row r="227" spans="1:6" x14ac:dyDescent="0.3">
      <c r="A227" s="1331"/>
      <c r="B227" s="1331"/>
      <c r="C227" s="1331"/>
      <c r="D227" s="1331"/>
      <c r="E227" s="1331"/>
      <c r="F227" s="1331"/>
    </row>
    <row r="228" spans="1:6" x14ac:dyDescent="0.3">
      <c r="A228" s="1331"/>
      <c r="B228" s="1331"/>
      <c r="C228" s="1331"/>
      <c r="D228" s="1331"/>
      <c r="E228" s="1331"/>
      <c r="F228" s="1331"/>
    </row>
    <row r="229" spans="1:6" x14ac:dyDescent="0.3">
      <c r="A229" s="1331"/>
      <c r="B229" s="1331"/>
      <c r="C229" s="1331"/>
      <c r="D229" s="1331"/>
      <c r="E229" s="1331"/>
      <c r="F229" s="1331"/>
    </row>
    <row r="230" spans="1:6" x14ac:dyDescent="0.3">
      <c r="A230" s="1331"/>
      <c r="B230" s="1331"/>
      <c r="C230" s="1331"/>
      <c r="D230" s="1331"/>
      <c r="E230" s="1331"/>
      <c r="F230" s="1331"/>
    </row>
    <row r="231" spans="1:6" x14ac:dyDescent="0.3">
      <c r="A231" s="1331"/>
      <c r="B231" s="1331"/>
      <c r="C231" s="1331"/>
      <c r="D231" s="1331"/>
      <c r="E231" s="1331"/>
      <c r="F231" s="1331"/>
    </row>
    <row r="232" spans="1:6" x14ac:dyDescent="0.3">
      <c r="A232" s="1331"/>
      <c r="B232" s="1331"/>
      <c r="C232" s="1331"/>
      <c r="D232" s="1331"/>
      <c r="E232" s="1331"/>
      <c r="F232" s="1331"/>
    </row>
    <row r="233" spans="1:6" x14ac:dyDescent="0.3">
      <c r="A233" s="1331"/>
      <c r="B233" s="1331"/>
      <c r="C233" s="1331"/>
      <c r="D233" s="1331"/>
      <c r="E233" s="1331"/>
      <c r="F233" s="1331"/>
    </row>
    <row r="234" spans="1:6" x14ac:dyDescent="0.3">
      <c r="A234" s="1331"/>
      <c r="B234" s="1331"/>
      <c r="C234" s="1331"/>
      <c r="D234" s="1331"/>
      <c r="E234" s="1331"/>
      <c r="F234" s="1331"/>
    </row>
    <row r="235" spans="1:6" x14ac:dyDescent="0.3">
      <c r="A235" s="1331"/>
      <c r="B235" s="1331"/>
      <c r="C235" s="1331"/>
      <c r="D235" s="1331"/>
      <c r="E235" s="1331"/>
      <c r="F235" s="1331"/>
    </row>
    <row r="236" spans="1:6" x14ac:dyDescent="0.3">
      <c r="A236" s="1331"/>
      <c r="B236" s="1331"/>
      <c r="C236" s="1331"/>
      <c r="D236" s="1331"/>
      <c r="E236" s="1331"/>
      <c r="F236" s="1331"/>
    </row>
    <row r="237" spans="1:6" x14ac:dyDescent="0.3">
      <c r="A237" s="1331"/>
      <c r="B237" s="1331"/>
      <c r="C237" s="1331"/>
      <c r="D237" s="1331"/>
      <c r="E237" s="1331"/>
      <c r="F237" s="1331"/>
    </row>
    <row r="238" spans="1:6" x14ac:dyDescent="0.3">
      <c r="A238" s="1331"/>
      <c r="B238" s="1331"/>
      <c r="C238" s="1331"/>
      <c r="D238" s="1331"/>
      <c r="E238" s="1331"/>
      <c r="F238" s="1331"/>
    </row>
    <row r="239" spans="1:6" x14ac:dyDescent="0.3">
      <c r="A239" s="1331"/>
      <c r="B239" s="1331"/>
      <c r="C239" s="1331"/>
      <c r="D239" s="1331"/>
      <c r="E239" s="1331"/>
      <c r="F239" s="1331"/>
    </row>
    <row r="240" spans="1:6" x14ac:dyDescent="0.3">
      <c r="A240" s="1331"/>
      <c r="B240" s="1331"/>
      <c r="C240" s="1331"/>
      <c r="D240" s="1331"/>
      <c r="E240" s="1331"/>
      <c r="F240" s="1331"/>
    </row>
    <row r="241" spans="1:6" x14ac:dyDescent="0.3">
      <c r="A241" s="1331"/>
      <c r="B241" s="1331"/>
      <c r="C241" s="1331"/>
      <c r="D241" s="1331"/>
      <c r="E241" s="1331"/>
      <c r="F241" s="1331"/>
    </row>
    <row r="242" spans="1:6" x14ac:dyDescent="0.3">
      <c r="A242" s="1331"/>
      <c r="B242" s="1331"/>
      <c r="C242" s="1331"/>
      <c r="D242" s="1331"/>
      <c r="E242" s="1331"/>
      <c r="F242" s="1331"/>
    </row>
    <row r="243" spans="1:6" x14ac:dyDescent="0.3">
      <c r="A243" s="1331"/>
      <c r="B243" s="1331"/>
      <c r="C243" s="1331"/>
      <c r="D243" s="1331"/>
      <c r="E243" s="1331"/>
      <c r="F243" s="1331"/>
    </row>
    <row r="244" spans="1:6" x14ac:dyDescent="0.3">
      <c r="A244" s="1331"/>
      <c r="B244" s="1331"/>
      <c r="C244" s="1331"/>
      <c r="D244" s="1331"/>
      <c r="E244" s="1331"/>
      <c r="F244" s="1331"/>
    </row>
    <row r="245" spans="1:6" x14ac:dyDescent="0.3">
      <c r="A245" s="1331"/>
      <c r="B245" s="1331"/>
      <c r="C245" s="1331"/>
      <c r="D245" s="1331"/>
      <c r="E245" s="1331"/>
      <c r="F245" s="1331"/>
    </row>
    <row r="246" spans="1:6" x14ac:dyDescent="0.3">
      <c r="A246" s="1331"/>
      <c r="B246" s="1331"/>
      <c r="C246" s="1331"/>
      <c r="D246" s="1331"/>
      <c r="E246" s="1331"/>
      <c r="F246" s="1331"/>
    </row>
    <row r="247" spans="1:6" x14ac:dyDescent="0.3">
      <c r="A247" s="1331"/>
      <c r="B247" s="1331"/>
      <c r="C247" s="1331"/>
      <c r="D247" s="1331"/>
      <c r="E247" s="1331"/>
      <c r="F247" s="1331"/>
    </row>
    <row r="248" spans="1:6" x14ac:dyDescent="0.3">
      <c r="A248" s="1331"/>
      <c r="B248" s="1331"/>
      <c r="C248" s="1331"/>
      <c r="D248" s="1331"/>
      <c r="E248" s="1331"/>
      <c r="F248" s="1331"/>
    </row>
    <row r="249" spans="1:6" x14ac:dyDescent="0.3">
      <c r="A249" s="1331"/>
      <c r="B249" s="1331"/>
      <c r="C249" s="1331"/>
      <c r="D249" s="1331"/>
      <c r="E249" s="1331"/>
      <c r="F249" s="1331"/>
    </row>
    <row r="250" spans="1:6" x14ac:dyDescent="0.3">
      <c r="A250" s="1331"/>
      <c r="B250" s="1331"/>
      <c r="C250" s="1331"/>
      <c r="D250" s="1331"/>
      <c r="E250" s="1331"/>
      <c r="F250" s="1331"/>
    </row>
    <row r="251" spans="1:6" x14ac:dyDescent="0.3">
      <c r="A251" s="1331"/>
      <c r="B251" s="1331"/>
      <c r="C251" s="1331"/>
      <c r="D251" s="1331"/>
      <c r="E251" s="1331"/>
      <c r="F251" s="1331"/>
    </row>
    <row r="252" spans="1:6" x14ac:dyDescent="0.3">
      <c r="A252" s="1331"/>
      <c r="B252" s="1331"/>
      <c r="C252" s="1331"/>
      <c r="D252" s="1331"/>
      <c r="E252" s="1331"/>
      <c r="F252" s="1331"/>
    </row>
    <row r="253" spans="1:6" x14ac:dyDescent="0.3">
      <c r="A253" s="1331"/>
      <c r="B253" s="1331"/>
      <c r="C253" s="1331"/>
      <c r="D253" s="1331"/>
      <c r="E253" s="1331"/>
      <c r="F253" s="1331"/>
    </row>
    <row r="254" spans="1:6" x14ac:dyDescent="0.3">
      <c r="A254" s="1331"/>
      <c r="B254" s="1331"/>
      <c r="C254" s="1331"/>
      <c r="D254" s="1331"/>
      <c r="E254" s="1331"/>
      <c r="F254" s="1331"/>
    </row>
    <row r="255" spans="1:6" x14ac:dyDescent="0.3">
      <c r="A255" s="1331"/>
      <c r="B255" s="1331"/>
      <c r="C255" s="1331"/>
      <c r="D255" s="1331"/>
      <c r="E255" s="1331"/>
      <c r="F255" s="1331"/>
    </row>
    <row r="256" spans="1:6" x14ac:dyDescent="0.3">
      <c r="A256" s="1331"/>
      <c r="B256" s="1331"/>
      <c r="C256" s="1331"/>
      <c r="D256" s="1331"/>
      <c r="E256" s="1331"/>
      <c r="F256" s="1331"/>
    </row>
    <row r="257" spans="1:6" x14ac:dyDescent="0.3">
      <c r="A257" s="1331"/>
      <c r="B257" s="1331"/>
      <c r="C257" s="1331"/>
      <c r="D257" s="1331"/>
      <c r="E257" s="1331"/>
      <c r="F257" s="1331"/>
    </row>
    <row r="258" spans="1:6" x14ac:dyDescent="0.3">
      <c r="A258" s="1331"/>
      <c r="B258" s="1331"/>
      <c r="C258" s="1331"/>
      <c r="D258" s="1331"/>
      <c r="E258" s="1331"/>
      <c r="F258" s="1331"/>
    </row>
    <row r="259" spans="1:6" x14ac:dyDescent="0.3">
      <c r="A259" s="1331"/>
      <c r="B259" s="1331"/>
      <c r="C259" s="1331"/>
      <c r="D259" s="1331"/>
      <c r="E259" s="1331"/>
      <c r="F259" s="1331"/>
    </row>
    <row r="260" spans="1:6" x14ac:dyDescent="0.3">
      <c r="A260" s="1331"/>
      <c r="B260" s="1331"/>
      <c r="C260" s="1331"/>
      <c r="D260" s="1331"/>
      <c r="E260" s="1331"/>
      <c r="F260" s="1331"/>
    </row>
    <row r="261" spans="1:6" x14ac:dyDescent="0.3">
      <c r="A261" s="1331"/>
      <c r="B261" s="1331"/>
      <c r="C261" s="1331"/>
      <c r="D261" s="1331"/>
      <c r="E261" s="1331"/>
      <c r="F261" s="1331"/>
    </row>
    <row r="262" spans="1:6" x14ac:dyDescent="0.3">
      <c r="A262" s="1331"/>
      <c r="B262" s="1331"/>
      <c r="C262" s="1331"/>
      <c r="D262" s="1331"/>
      <c r="E262" s="1331"/>
      <c r="F262" s="1331"/>
    </row>
    <row r="263" spans="1:6" x14ac:dyDescent="0.3">
      <c r="A263" s="1331"/>
      <c r="B263" s="1331"/>
      <c r="C263" s="1331"/>
      <c r="D263" s="1331"/>
      <c r="E263" s="1331"/>
      <c r="F263" s="1331"/>
    </row>
    <row r="264" spans="1:6" x14ac:dyDescent="0.3">
      <c r="A264" s="1331"/>
      <c r="B264" s="1331"/>
      <c r="C264" s="1331"/>
      <c r="D264" s="1331"/>
      <c r="E264" s="1331"/>
      <c r="F264" s="1331"/>
    </row>
    <row r="265" spans="1:6" x14ac:dyDescent="0.3">
      <c r="A265" s="1331"/>
      <c r="B265" s="1331"/>
      <c r="C265" s="1331"/>
      <c r="D265" s="1331"/>
      <c r="E265" s="1331"/>
      <c r="F265" s="1331"/>
    </row>
    <row r="266" spans="1:6" x14ac:dyDescent="0.3">
      <c r="A266" s="1331"/>
      <c r="B266" s="1331"/>
      <c r="C266" s="1331"/>
      <c r="D266" s="1331"/>
      <c r="E266" s="1331"/>
      <c r="F266" s="1331"/>
    </row>
    <row r="267" spans="1:6" x14ac:dyDescent="0.3">
      <c r="A267" s="1331"/>
      <c r="B267" s="1331"/>
      <c r="C267" s="1331"/>
      <c r="D267" s="1331"/>
      <c r="E267" s="1331"/>
      <c r="F267" s="1331"/>
    </row>
    <row r="268" spans="1:6" x14ac:dyDescent="0.3">
      <c r="A268" s="1331"/>
      <c r="B268" s="1331"/>
      <c r="C268" s="1331"/>
      <c r="D268" s="1331"/>
      <c r="E268" s="1331"/>
      <c r="F268" s="1331"/>
    </row>
    <row r="269" spans="1:6" x14ac:dyDescent="0.3">
      <c r="A269" s="1331"/>
      <c r="B269" s="1331"/>
      <c r="C269" s="1331"/>
      <c r="D269" s="1331"/>
      <c r="E269" s="1331"/>
      <c r="F269" s="1331"/>
    </row>
    <row r="270" spans="1:6" x14ac:dyDescent="0.3">
      <c r="A270" s="1331"/>
      <c r="B270" s="1331"/>
      <c r="C270" s="1331"/>
      <c r="D270" s="1331"/>
      <c r="E270" s="1331"/>
      <c r="F270" s="1331"/>
    </row>
    <row r="271" spans="1:6" x14ac:dyDescent="0.3">
      <c r="A271" s="1331"/>
      <c r="B271" s="1331"/>
      <c r="C271" s="1331"/>
      <c r="D271" s="1331"/>
      <c r="E271" s="1331"/>
      <c r="F271" s="1331"/>
    </row>
    <row r="272" spans="1:6" x14ac:dyDescent="0.3">
      <c r="A272" s="1331"/>
      <c r="B272" s="1331"/>
      <c r="C272" s="1331"/>
      <c r="D272" s="1331"/>
      <c r="E272" s="1331"/>
      <c r="F272" s="1331"/>
    </row>
    <row r="273" spans="1:6" x14ac:dyDescent="0.3">
      <c r="A273" s="1331"/>
      <c r="B273" s="1331"/>
      <c r="C273" s="1331"/>
      <c r="D273" s="1331"/>
      <c r="E273" s="1331"/>
      <c r="F273" s="1331"/>
    </row>
    <row r="274" spans="1:6" x14ac:dyDescent="0.3">
      <c r="A274" s="1331"/>
      <c r="B274" s="1331"/>
      <c r="C274" s="1331"/>
      <c r="D274" s="1331"/>
      <c r="E274" s="1331"/>
      <c r="F274" s="1331"/>
    </row>
    <row r="275" spans="1:6" x14ac:dyDescent="0.3">
      <c r="A275" s="1331"/>
      <c r="B275" s="1331"/>
      <c r="C275" s="1331"/>
      <c r="D275" s="1331"/>
      <c r="E275" s="1331"/>
      <c r="F275" s="1331"/>
    </row>
    <row r="276" spans="1:6" x14ac:dyDescent="0.3">
      <c r="A276" s="1331"/>
      <c r="B276" s="1331"/>
      <c r="C276" s="1331"/>
      <c r="D276" s="1331"/>
      <c r="E276" s="1331"/>
      <c r="F276" s="1331"/>
    </row>
    <row r="277" spans="1:6" x14ac:dyDescent="0.3">
      <c r="A277" s="1331"/>
      <c r="B277" s="1331"/>
      <c r="C277" s="1331"/>
      <c r="D277" s="1331"/>
      <c r="E277" s="1331"/>
      <c r="F277" s="1331"/>
    </row>
    <row r="278" spans="1:6" x14ac:dyDescent="0.3">
      <c r="A278" s="1331"/>
      <c r="B278" s="1331"/>
      <c r="C278" s="1331"/>
      <c r="D278" s="1331"/>
      <c r="E278" s="1331"/>
      <c r="F278" s="1331"/>
    </row>
    <row r="279" spans="1:6" x14ac:dyDescent="0.3">
      <c r="A279" s="1331"/>
      <c r="B279" s="1331"/>
      <c r="C279" s="1331"/>
      <c r="D279" s="1331"/>
      <c r="E279" s="1331"/>
      <c r="F279" s="1331"/>
    </row>
    <row r="280" spans="1:6" x14ac:dyDescent="0.3">
      <c r="A280" s="1331"/>
      <c r="B280" s="1331"/>
      <c r="C280" s="1331"/>
      <c r="D280" s="1331"/>
      <c r="E280" s="1331"/>
      <c r="F280" s="1331"/>
    </row>
    <row r="281" spans="1:6" x14ac:dyDescent="0.3">
      <c r="A281" s="1331"/>
      <c r="B281" s="1331"/>
      <c r="C281" s="1331"/>
      <c r="D281" s="1331"/>
      <c r="E281" s="1331"/>
      <c r="F281" s="1331"/>
    </row>
    <row r="282" spans="1:6" x14ac:dyDescent="0.3">
      <c r="A282" s="1331"/>
      <c r="B282" s="1331"/>
      <c r="C282" s="1331"/>
      <c r="D282" s="1331"/>
      <c r="E282" s="1331"/>
      <c r="F282" s="1331"/>
    </row>
    <row r="283" spans="1:6" x14ac:dyDescent="0.3">
      <c r="A283" s="1331"/>
      <c r="B283" s="1331"/>
      <c r="C283" s="1331"/>
      <c r="D283" s="1331"/>
      <c r="E283" s="1331"/>
      <c r="F283" s="1331"/>
    </row>
    <row r="284" spans="1:6" x14ac:dyDescent="0.3">
      <c r="A284" s="1331"/>
      <c r="B284" s="1331"/>
      <c r="C284" s="1331"/>
      <c r="D284" s="1331"/>
      <c r="E284" s="1331"/>
      <c r="F284" s="1331"/>
    </row>
    <row r="285" spans="1:6" x14ac:dyDescent="0.3">
      <c r="A285" s="1331"/>
      <c r="B285" s="1331"/>
      <c r="C285" s="1331"/>
      <c r="D285" s="1331"/>
      <c r="E285" s="1331"/>
      <c r="F285" s="1331"/>
    </row>
    <row r="286" spans="1:6" x14ac:dyDescent="0.3">
      <c r="A286" s="1331"/>
      <c r="B286" s="1331"/>
      <c r="C286" s="1331"/>
      <c r="D286" s="1331"/>
      <c r="E286" s="1331"/>
      <c r="F286" s="1331"/>
    </row>
    <row r="287" spans="1:6" x14ac:dyDescent="0.3">
      <c r="A287" s="1331"/>
      <c r="B287" s="1331"/>
      <c r="C287" s="1331"/>
      <c r="D287" s="1331"/>
      <c r="E287" s="1331"/>
      <c r="F287" s="1331"/>
    </row>
    <row r="288" spans="1:6" x14ac:dyDescent="0.3">
      <c r="A288" s="1331"/>
      <c r="B288" s="1331"/>
      <c r="C288" s="1331"/>
      <c r="D288" s="1331"/>
      <c r="E288" s="1331"/>
      <c r="F288" s="1331"/>
    </row>
    <row r="289" spans="1:6" x14ac:dyDescent="0.3">
      <c r="A289" s="1331"/>
      <c r="B289" s="1331"/>
      <c r="C289" s="1331"/>
      <c r="D289" s="1331"/>
      <c r="E289" s="1331"/>
      <c r="F289" s="1331"/>
    </row>
    <row r="290" spans="1:6" x14ac:dyDescent="0.3">
      <c r="A290" s="1331"/>
      <c r="B290" s="1331"/>
      <c r="C290" s="1331"/>
      <c r="D290" s="1331"/>
      <c r="E290" s="1331"/>
      <c r="F290" s="1331"/>
    </row>
    <row r="291" spans="1:6" x14ac:dyDescent="0.3">
      <c r="A291" s="1331"/>
      <c r="B291" s="1331"/>
      <c r="C291" s="1331"/>
      <c r="D291" s="1331"/>
      <c r="E291" s="1331"/>
      <c r="F291" s="1331"/>
    </row>
    <row r="292" spans="1:6" x14ac:dyDescent="0.3">
      <c r="A292" s="1331"/>
      <c r="B292" s="1331"/>
      <c r="C292" s="1331"/>
      <c r="D292" s="1331"/>
      <c r="E292" s="1331"/>
      <c r="F292" s="1331"/>
    </row>
    <row r="293" spans="1:6" x14ac:dyDescent="0.3">
      <c r="A293" s="1331"/>
      <c r="B293" s="1331"/>
      <c r="C293" s="1331"/>
      <c r="D293" s="1331"/>
      <c r="E293" s="1331"/>
      <c r="F293" s="1331"/>
    </row>
    <row r="294" spans="1:6" x14ac:dyDescent="0.3">
      <c r="A294" s="1331"/>
      <c r="B294" s="1331"/>
      <c r="C294" s="1331"/>
      <c r="D294" s="1331"/>
      <c r="E294" s="1331"/>
      <c r="F294" s="1331"/>
    </row>
    <row r="295" spans="1:6" x14ac:dyDescent="0.3">
      <c r="A295" s="1331"/>
      <c r="B295" s="1331"/>
      <c r="C295" s="1331"/>
      <c r="D295" s="1331"/>
      <c r="E295" s="1331"/>
      <c r="F295" s="1331"/>
    </row>
    <row r="296" spans="1:6" x14ac:dyDescent="0.3">
      <c r="A296" s="1331"/>
      <c r="B296" s="1331"/>
      <c r="C296" s="1331"/>
      <c r="D296" s="1331"/>
      <c r="E296" s="1331"/>
      <c r="F296" s="1331"/>
    </row>
    <row r="297" spans="1:6" x14ac:dyDescent="0.3">
      <c r="A297" s="1331"/>
      <c r="B297" s="1331"/>
      <c r="C297" s="1331"/>
      <c r="D297" s="1331"/>
      <c r="E297" s="1331"/>
      <c r="F297" s="1331"/>
    </row>
    <row r="298" spans="1:6" x14ac:dyDescent="0.3">
      <c r="A298" s="1331"/>
      <c r="B298" s="1331"/>
      <c r="C298" s="1331"/>
      <c r="D298" s="1331"/>
      <c r="E298" s="1331"/>
      <c r="F298" s="1331"/>
    </row>
    <row r="299" spans="1:6" x14ac:dyDescent="0.3">
      <c r="A299" s="1331"/>
      <c r="B299" s="1331"/>
      <c r="C299" s="1331"/>
      <c r="D299" s="1331"/>
      <c r="E299" s="1331"/>
      <c r="F299" s="1331"/>
    </row>
    <row r="300" spans="1:6" x14ac:dyDescent="0.3">
      <c r="A300" s="1331"/>
      <c r="B300" s="1331"/>
      <c r="C300" s="1331"/>
      <c r="D300" s="1331"/>
      <c r="E300" s="1331"/>
      <c r="F300" s="1331"/>
    </row>
    <row r="301" spans="1:6" x14ac:dyDescent="0.3">
      <c r="A301" s="1331"/>
      <c r="B301" s="1331"/>
      <c r="C301" s="1331"/>
      <c r="D301" s="1331"/>
      <c r="E301" s="1331"/>
      <c r="F301" s="1331"/>
    </row>
    <row r="302" spans="1:6" x14ac:dyDescent="0.3">
      <c r="A302" s="1331"/>
      <c r="B302" s="1331"/>
      <c r="C302" s="1331"/>
      <c r="D302" s="1331"/>
      <c r="E302" s="1331"/>
      <c r="F302" s="1331"/>
    </row>
    <row r="303" spans="1:6" x14ac:dyDescent="0.3">
      <c r="A303" s="1331"/>
      <c r="B303" s="1331"/>
      <c r="C303" s="1331"/>
      <c r="D303" s="1331"/>
      <c r="E303" s="1331"/>
      <c r="F303" s="1331"/>
    </row>
    <row r="304" spans="1:6" x14ac:dyDescent="0.3">
      <c r="A304" s="1331"/>
      <c r="B304" s="1331"/>
      <c r="C304" s="1331"/>
      <c r="D304" s="1331"/>
      <c r="E304" s="1331"/>
      <c r="F304" s="1331"/>
    </row>
    <row r="305" spans="1:6" x14ac:dyDescent="0.3">
      <c r="A305" s="1331"/>
      <c r="B305" s="1331"/>
      <c r="C305" s="1331"/>
      <c r="D305" s="1331"/>
      <c r="E305" s="1331"/>
      <c r="F305" s="1331"/>
    </row>
    <row r="306" spans="1:6" x14ac:dyDescent="0.3">
      <c r="A306" s="1331"/>
      <c r="B306" s="1331"/>
      <c r="C306" s="1331"/>
      <c r="D306" s="1331"/>
      <c r="E306" s="1331"/>
      <c r="F306" s="1331"/>
    </row>
    <row r="307" spans="1:6" x14ac:dyDescent="0.3">
      <c r="A307" s="1331"/>
      <c r="B307" s="1331"/>
      <c r="C307" s="1331"/>
      <c r="D307" s="1331"/>
      <c r="E307" s="1331"/>
      <c r="F307" s="1331"/>
    </row>
    <row r="308" spans="1:6" x14ac:dyDescent="0.3">
      <c r="A308" s="1331"/>
      <c r="B308" s="1331"/>
      <c r="C308" s="1331"/>
      <c r="D308" s="1331"/>
      <c r="E308" s="1331"/>
      <c r="F308" s="1331"/>
    </row>
    <row r="309" spans="1:6" x14ac:dyDescent="0.3">
      <c r="A309" s="1331"/>
      <c r="B309" s="1331"/>
      <c r="C309" s="1331"/>
      <c r="D309" s="1331"/>
      <c r="E309" s="1331"/>
      <c r="F309" s="1331"/>
    </row>
    <row r="310" spans="1:6" x14ac:dyDescent="0.3">
      <c r="A310" s="1331"/>
      <c r="B310" s="1331"/>
      <c r="C310" s="1331"/>
      <c r="D310" s="1331"/>
      <c r="E310" s="1331"/>
      <c r="F310" s="1331"/>
    </row>
    <row r="311" spans="1:6" x14ac:dyDescent="0.3">
      <c r="A311" s="1331"/>
      <c r="B311" s="1331"/>
      <c r="C311" s="1331"/>
      <c r="D311" s="1331"/>
      <c r="E311" s="1331"/>
      <c r="F311" s="1331"/>
    </row>
    <row r="312" spans="1:6" x14ac:dyDescent="0.3">
      <c r="A312" s="1331"/>
      <c r="B312" s="1331"/>
      <c r="C312" s="1331"/>
      <c r="D312" s="1331"/>
      <c r="E312" s="1331"/>
      <c r="F312" s="1331"/>
    </row>
    <row r="313" spans="1:6" x14ac:dyDescent="0.3">
      <c r="A313" s="1331"/>
      <c r="B313" s="1331"/>
      <c r="C313" s="1331"/>
      <c r="D313" s="1331"/>
      <c r="E313" s="1331"/>
      <c r="F313" s="1331"/>
    </row>
    <row r="314" spans="1:6" x14ac:dyDescent="0.3">
      <c r="A314" s="1331"/>
      <c r="B314" s="1331"/>
      <c r="C314" s="1331"/>
      <c r="D314" s="1331"/>
      <c r="E314" s="1331"/>
      <c r="F314" s="1331"/>
    </row>
    <row r="315" spans="1:6" x14ac:dyDescent="0.3">
      <c r="A315" s="1331"/>
      <c r="B315" s="1331"/>
      <c r="C315" s="1331"/>
      <c r="D315" s="1331"/>
      <c r="E315" s="1331"/>
      <c r="F315" s="1331"/>
    </row>
    <row r="316" spans="1:6" x14ac:dyDescent="0.3">
      <c r="A316" s="1331"/>
      <c r="B316" s="1331"/>
      <c r="C316" s="1331"/>
      <c r="D316" s="1331"/>
      <c r="E316" s="1331"/>
      <c r="F316" s="1331"/>
    </row>
    <row r="317" spans="1:6" x14ac:dyDescent="0.3">
      <c r="A317" s="1331"/>
      <c r="B317" s="1331"/>
      <c r="C317" s="1331"/>
      <c r="D317" s="1331"/>
      <c r="E317" s="1331"/>
      <c r="F317" s="1331"/>
    </row>
    <row r="318" spans="1:6" x14ac:dyDescent="0.3">
      <c r="A318" s="1331"/>
      <c r="B318" s="1331"/>
      <c r="C318" s="1331"/>
      <c r="D318" s="1331"/>
      <c r="E318" s="1331"/>
      <c r="F318" s="1331"/>
    </row>
    <row r="319" spans="1:6" x14ac:dyDescent="0.3">
      <c r="A319" s="1331"/>
      <c r="B319" s="1331"/>
      <c r="C319" s="1331"/>
      <c r="D319" s="1331"/>
      <c r="E319" s="1331"/>
      <c r="F319" s="1331"/>
    </row>
    <row r="320" spans="1:6" x14ac:dyDescent="0.3">
      <c r="A320" s="1331"/>
      <c r="B320" s="1331"/>
      <c r="C320" s="1331"/>
      <c r="D320" s="1331"/>
      <c r="E320" s="1331"/>
      <c r="F320" s="1331"/>
    </row>
    <row r="321" spans="1:6" x14ac:dyDescent="0.3">
      <c r="A321" s="1331"/>
      <c r="B321" s="1331"/>
      <c r="C321" s="1331"/>
      <c r="D321" s="1331"/>
      <c r="E321" s="1331"/>
      <c r="F321" s="1331"/>
    </row>
    <row r="322" spans="1:6" x14ac:dyDescent="0.3">
      <c r="A322" s="1331"/>
      <c r="B322" s="1331"/>
      <c r="C322" s="1331"/>
      <c r="D322" s="1331"/>
      <c r="E322" s="1331"/>
      <c r="F322" s="1331"/>
    </row>
    <row r="323" spans="1:6" x14ac:dyDescent="0.3">
      <c r="A323" s="1331"/>
      <c r="B323" s="1331"/>
      <c r="C323" s="1331"/>
      <c r="D323" s="1331"/>
      <c r="E323" s="1331"/>
      <c r="F323" s="1331"/>
    </row>
    <row r="324" spans="1:6" x14ac:dyDescent="0.3">
      <c r="A324" s="1331"/>
      <c r="B324" s="1331"/>
      <c r="C324" s="1331"/>
      <c r="D324" s="1331"/>
      <c r="E324" s="1331"/>
      <c r="F324" s="1331"/>
    </row>
    <row r="325" spans="1:6" x14ac:dyDescent="0.3">
      <c r="A325" s="1331"/>
      <c r="B325" s="1331"/>
      <c r="C325" s="1331"/>
      <c r="D325" s="1331"/>
      <c r="E325" s="1331"/>
      <c r="F325" s="1331"/>
    </row>
    <row r="326" spans="1:6" x14ac:dyDescent="0.3">
      <c r="A326" s="1331"/>
      <c r="B326" s="1331"/>
      <c r="C326" s="1331"/>
      <c r="D326" s="1331"/>
      <c r="E326" s="1331"/>
      <c r="F326" s="1331"/>
    </row>
    <row r="327" spans="1:6" x14ac:dyDescent="0.3">
      <c r="A327" s="1331"/>
      <c r="B327" s="1331"/>
      <c r="C327" s="1331"/>
      <c r="D327" s="1331"/>
      <c r="E327" s="1331"/>
      <c r="F327" s="1331"/>
    </row>
    <row r="328" spans="1:6" x14ac:dyDescent="0.3">
      <c r="A328" s="1331"/>
      <c r="B328" s="1331"/>
      <c r="C328" s="1331"/>
      <c r="D328" s="1331"/>
      <c r="E328" s="1331"/>
      <c r="F328" s="1331"/>
    </row>
    <row r="329" spans="1:6" x14ac:dyDescent="0.3">
      <c r="A329" s="1331"/>
      <c r="B329" s="1331"/>
      <c r="C329" s="1331"/>
      <c r="D329" s="1331"/>
      <c r="E329" s="1331"/>
      <c r="F329" s="1331"/>
    </row>
    <row r="330" spans="1:6" x14ac:dyDescent="0.3">
      <c r="A330" s="1331"/>
      <c r="B330" s="1331"/>
      <c r="C330" s="1331"/>
      <c r="D330" s="1331"/>
      <c r="E330" s="1331"/>
      <c r="F330" s="1331"/>
    </row>
    <row r="331" spans="1:6" x14ac:dyDescent="0.3">
      <c r="A331" s="1331"/>
      <c r="B331" s="1331"/>
      <c r="C331" s="1331"/>
      <c r="D331" s="1331"/>
      <c r="E331" s="1331"/>
      <c r="F331" s="1331"/>
    </row>
    <row r="332" spans="1:6" x14ac:dyDescent="0.3">
      <c r="A332" s="1331"/>
      <c r="B332" s="1331"/>
      <c r="C332" s="1331"/>
      <c r="D332" s="1331"/>
      <c r="E332" s="1331"/>
      <c r="F332" s="1331"/>
    </row>
    <row r="333" spans="1:6" x14ac:dyDescent="0.3">
      <c r="A333" s="1331"/>
      <c r="B333" s="1331"/>
      <c r="C333" s="1331"/>
      <c r="D333" s="1331"/>
      <c r="E333" s="1331"/>
      <c r="F333" s="1331"/>
    </row>
    <row r="334" spans="1:6" x14ac:dyDescent="0.3">
      <c r="A334" s="1331"/>
      <c r="B334" s="1331"/>
      <c r="C334" s="1331"/>
      <c r="D334" s="1331"/>
      <c r="E334" s="1331"/>
      <c r="F334" s="1331"/>
    </row>
    <row r="335" spans="1:6" x14ac:dyDescent="0.3">
      <c r="A335" s="1331"/>
      <c r="B335" s="1331"/>
      <c r="C335" s="1331"/>
      <c r="D335" s="1331"/>
      <c r="E335" s="1331"/>
      <c r="F335" s="1331"/>
    </row>
    <row r="336" spans="1:6" x14ac:dyDescent="0.3">
      <c r="A336" s="1331"/>
      <c r="B336" s="1331"/>
      <c r="C336" s="1331"/>
      <c r="D336" s="1331"/>
      <c r="E336" s="1331"/>
      <c r="F336" s="1331"/>
    </row>
    <row r="337" spans="1:6" x14ac:dyDescent="0.3">
      <c r="A337" s="1331"/>
      <c r="B337" s="1331"/>
      <c r="C337" s="1331"/>
      <c r="D337" s="1331"/>
      <c r="E337" s="1331"/>
      <c r="F337" s="1331"/>
    </row>
    <row r="338" spans="1:6" x14ac:dyDescent="0.3">
      <c r="A338" s="1331"/>
      <c r="B338" s="1331"/>
      <c r="C338" s="1331"/>
      <c r="D338" s="1331"/>
      <c r="E338" s="1331"/>
      <c r="F338" s="1331"/>
    </row>
    <row r="339" spans="1:6" x14ac:dyDescent="0.3">
      <c r="A339" s="1331"/>
      <c r="B339" s="1331"/>
      <c r="C339" s="1331"/>
      <c r="D339" s="1331"/>
      <c r="E339" s="1331"/>
      <c r="F339" s="1331"/>
    </row>
    <row r="340" spans="1:6" x14ac:dyDescent="0.3">
      <c r="A340" s="1331"/>
      <c r="B340" s="1331"/>
      <c r="C340" s="1331"/>
      <c r="D340" s="1331"/>
      <c r="E340" s="1331"/>
      <c r="F340" s="1331"/>
    </row>
    <row r="341" spans="1:6" x14ac:dyDescent="0.3">
      <c r="A341" s="1331"/>
      <c r="B341" s="1331"/>
      <c r="C341" s="1331"/>
      <c r="D341" s="1331"/>
      <c r="E341" s="1331"/>
      <c r="F341" s="1331"/>
    </row>
    <row r="342" spans="1:6" x14ac:dyDescent="0.3">
      <c r="A342" s="1331"/>
      <c r="B342" s="1331"/>
      <c r="C342" s="1331"/>
      <c r="D342" s="1331"/>
      <c r="E342" s="1331"/>
      <c r="F342" s="1331"/>
    </row>
    <row r="343" spans="1:6" x14ac:dyDescent="0.3">
      <c r="A343" s="1331"/>
      <c r="B343" s="1331"/>
      <c r="C343" s="1331"/>
      <c r="D343" s="1331"/>
      <c r="E343" s="1331"/>
      <c r="F343" s="1331"/>
    </row>
    <row r="344" spans="1:6" x14ac:dyDescent="0.3">
      <c r="A344" s="1331"/>
      <c r="B344" s="1331"/>
      <c r="C344" s="1331"/>
      <c r="D344" s="1331"/>
      <c r="E344" s="1331"/>
      <c r="F344" s="1331"/>
    </row>
    <row r="345" spans="1:6" x14ac:dyDescent="0.3">
      <c r="A345" s="1331"/>
      <c r="B345" s="1331"/>
      <c r="C345" s="1331"/>
      <c r="D345" s="1331"/>
      <c r="E345" s="1331"/>
      <c r="F345" s="1331"/>
    </row>
    <row r="346" spans="1:6" x14ac:dyDescent="0.3">
      <c r="A346" s="1331"/>
      <c r="B346" s="1331"/>
      <c r="C346" s="1331"/>
      <c r="D346" s="1331"/>
      <c r="E346" s="1331"/>
      <c r="F346" s="1331"/>
    </row>
    <row r="347" spans="1:6" x14ac:dyDescent="0.3">
      <c r="A347" s="1331"/>
      <c r="B347" s="1331"/>
      <c r="C347" s="1331"/>
      <c r="D347" s="1331"/>
      <c r="E347" s="1331"/>
      <c r="F347" s="1331"/>
    </row>
    <row r="348" spans="1:6" x14ac:dyDescent="0.3">
      <c r="A348" s="1331"/>
      <c r="B348" s="1331"/>
      <c r="C348" s="1331"/>
      <c r="D348" s="1331"/>
      <c r="E348" s="1331"/>
      <c r="F348" s="1331"/>
    </row>
    <row r="349" spans="1:6" x14ac:dyDescent="0.3">
      <c r="A349" s="1331"/>
      <c r="B349" s="1331"/>
      <c r="C349" s="1331"/>
      <c r="D349" s="1331"/>
      <c r="E349" s="1331"/>
      <c r="F349" s="1331"/>
    </row>
    <row r="350" spans="1:6" x14ac:dyDescent="0.3">
      <c r="A350" s="1331"/>
      <c r="B350" s="1331"/>
      <c r="C350" s="1331"/>
      <c r="D350" s="1331"/>
      <c r="E350" s="1331"/>
      <c r="F350" s="1331"/>
    </row>
    <row r="351" spans="1:6" x14ac:dyDescent="0.3">
      <c r="A351" s="1331"/>
      <c r="B351" s="1331"/>
      <c r="C351" s="1331"/>
      <c r="D351" s="1331"/>
      <c r="E351" s="1331"/>
      <c r="F351" s="1331"/>
    </row>
    <row r="352" spans="1:6" x14ac:dyDescent="0.3">
      <c r="A352" s="1331"/>
      <c r="B352" s="1331"/>
      <c r="C352" s="1331"/>
      <c r="D352" s="1331"/>
      <c r="E352" s="1331"/>
      <c r="F352" s="1331"/>
    </row>
    <row r="353" spans="1:6" x14ac:dyDescent="0.3">
      <c r="A353" s="1331"/>
      <c r="B353" s="1331"/>
      <c r="C353" s="1331"/>
      <c r="D353" s="1331"/>
      <c r="E353" s="1331"/>
      <c r="F353" s="1331"/>
    </row>
    <row r="354" spans="1:6" x14ac:dyDescent="0.3">
      <c r="A354" s="1331"/>
      <c r="B354" s="1331"/>
      <c r="C354" s="1331"/>
      <c r="D354" s="1331"/>
      <c r="E354" s="1331"/>
      <c r="F354" s="1331"/>
    </row>
    <row r="355" spans="1:6" x14ac:dyDescent="0.3">
      <c r="A355" s="1331"/>
      <c r="B355" s="1331"/>
      <c r="C355" s="1331"/>
      <c r="D355" s="1331"/>
      <c r="E355" s="1331"/>
      <c r="F355" s="1331"/>
    </row>
    <row r="356" spans="1:6" x14ac:dyDescent="0.3">
      <c r="A356" s="1331"/>
      <c r="B356" s="1331"/>
      <c r="C356" s="1331"/>
      <c r="D356" s="1331"/>
      <c r="E356" s="1331"/>
      <c r="F356" s="1331"/>
    </row>
    <row r="357" spans="1:6" x14ac:dyDescent="0.3">
      <c r="A357" s="1331"/>
      <c r="B357" s="1331"/>
      <c r="C357" s="1331"/>
      <c r="D357" s="1331"/>
      <c r="E357" s="1331"/>
      <c r="F357" s="1331"/>
    </row>
    <row r="358" spans="1:6" x14ac:dyDescent="0.3">
      <c r="A358" s="1331"/>
      <c r="B358" s="1331"/>
      <c r="C358" s="1331"/>
      <c r="D358" s="1331"/>
      <c r="E358" s="1331"/>
      <c r="F358" s="1331"/>
    </row>
    <row r="359" spans="1:6" x14ac:dyDescent="0.3">
      <c r="A359" s="1331"/>
      <c r="B359" s="1331"/>
      <c r="C359" s="1331"/>
      <c r="D359" s="1331"/>
      <c r="E359" s="1331"/>
      <c r="F359" s="1331"/>
    </row>
    <row r="360" spans="1:6" x14ac:dyDescent="0.3">
      <c r="A360" s="1331"/>
      <c r="B360" s="1331"/>
      <c r="C360" s="1331"/>
      <c r="D360" s="1331"/>
      <c r="E360" s="1331"/>
      <c r="F360" s="1331"/>
    </row>
    <row r="361" spans="1:6" x14ac:dyDescent="0.3">
      <c r="A361" s="1331"/>
      <c r="B361" s="1331"/>
      <c r="C361" s="1331"/>
      <c r="D361" s="1331"/>
      <c r="E361" s="1331"/>
      <c r="F361" s="1331"/>
    </row>
    <row r="362" spans="1:6" x14ac:dyDescent="0.3">
      <c r="A362" s="1331"/>
      <c r="B362" s="1331"/>
      <c r="C362" s="1331"/>
      <c r="D362" s="1331"/>
      <c r="E362" s="1331"/>
      <c r="F362" s="1331"/>
    </row>
    <row r="363" spans="1:6" x14ac:dyDescent="0.3">
      <c r="A363" s="1331"/>
      <c r="B363" s="1331"/>
      <c r="C363" s="1331"/>
      <c r="D363" s="1331"/>
      <c r="E363" s="1331"/>
      <c r="F363" s="1331"/>
    </row>
    <row r="364" spans="1:6" x14ac:dyDescent="0.3">
      <c r="A364" s="1331"/>
      <c r="B364" s="1331"/>
      <c r="C364" s="1331"/>
      <c r="D364" s="1331"/>
      <c r="E364" s="1331"/>
      <c r="F364" s="1331"/>
    </row>
    <row r="365" spans="1:6" x14ac:dyDescent="0.3">
      <c r="A365" s="1331"/>
      <c r="B365" s="1331"/>
      <c r="C365" s="1331"/>
      <c r="D365" s="1331"/>
      <c r="E365" s="1331"/>
      <c r="F365" s="1331"/>
    </row>
    <row r="366" spans="1:6" x14ac:dyDescent="0.3">
      <c r="A366" s="1331"/>
      <c r="B366" s="1331"/>
      <c r="C366" s="1331"/>
      <c r="D366" s="1331"/>
      <c r="E366" s="1331"/>
      <c r="F366" s="1331"/>
    </row>
    <row r="367" spans="1:6" x14ac:dyDescent="0.3">
      <c r="A367" s="1331"/>
      <c r="B367" s="1331"/>
      <c r="C367" s="1331"/>
      <c r="D367" s="1331"/>
      <c r="E367" s="1331"/>
      <c r="F367" s="1331"/>
    </row>
    <row r="368" spans="1:6" x14ac:dyDescent="0.3">
      <c r="A368" s="1331"/>
      <c r="B368" s="1331"/>
      <c r="C368" s="1331"/>
      <c r="D368" s="1331"/>
      <c r="E368" s="1331"/>
      <c r="F368" s="1331"/>
    </row>
    <row r="369" spans="1:6" x14ac:dyDescent="0.3">
      <c r="A369" s="1331"/>
      <c r="B369" s="1331"/>
      <c r="C369" s="1331"/>
      <c r="D369" s="1331"/>
      <c r="E369" s="1331"/>
      <c r="F369" s="1331"/>
    </row>
    <row r="370" spans="1:6" x14ac:dyDescent="0.3">
      <c r="A370" s="1331"/>
      <c r="B370" s="1331"/>
      <c r="C370" s="1331"/>
      <c r="D370" s="1331"/>
      <c r="E370" s="1331"/>
      <c r="F370" s="1331"/>
    </row>
    <row r="371" spans="1:6" x14ac:dyDescent="0.3">
      <c r="A371" s="1331"/>
      <c r="B371" s="1331"/>
      <c r="C371" s="1331"/>
      <c r="D371" s="1331"/>
      <c r="E371" s="1331"/>
      <c r="F371" s="1331"/>
    </row>
    <row r="372" spans="1:6" x14ac:dyDescent="0.3">
      <c r="A372" s="1331"/>
      <c r="B372" s="1331"/>
      <c r="C372" s="1331"/>
      <c r="D372" s="1331"/>
      <c r="E372" s="1331"/>
      <c r="F372" s="1331"/>
    </row>
    <row r="373" spans="1:6" x14ac:dyDescent="0.3">
      <c r="A373" s="1331"/>
      <c r="B373" s="1331"/>
      <c r="C373" s="1331"/>
      <c r="D373" s="1331"/>
      <c r="E373" s="1331"/>
      <c r="F373" s="1331"/>
    </row>
    <row r="374" spans="1:6" x14ac:dyDescent="0.3">
      <c r="A374" s="1331"/>
      <c r="B374" s="1331"/>
      <c r="C374" s="1331"/>
      <c r="D374" s="1331"/>
      <c r="E374" s="1331"/>
      <c r="F374" s="1331"/>
    </row>
    <row r="375" spans="1:6" x14ac:dyDescent="0.3">
      <c r="A375" s="1331"/>
      <c r="B375" s="1331"/>
      <c r="C375" s="1331"/>
      <c r="D375" s="1331"/>
      <c r="E375" s="1331"/>
      <c r="F375" s="1331"/>
    </row>
    <row r="376" spans="1:6" x14ac:dyDescent="0.3">
      <c r="A376" s="1331"/>
      <c r="B376" s="1331"/>
      <c r="C376" s="1331"/>
      <c r="D376" s="1331"/>
      <c r="E376" s="1331"/>
      <c r="F376" s="1331"/>
    </row>
    <row r="377" spans="1:6" x14ac:dyDescent="0.3">
      <c r="A377" s="1331"/>
      <c r="B377" s="1331"/>
      <c r="C377" s="1331"/>
      <c r="D377" s="1331"/>
      <c r="E377" s="1331"/>
      <c r="F377" s="1331"/>
    </row>
    <row r="378" spans="1:6" x14ac:dyDescent="0.3">
      <c r="A378" s="1331"/>
      <c r="B378" s="1331"/>
      <c r="C378" s="1331"/>
      <c r="D378" s="1331"/>
      <c r="E378" s="1331"/>
      <c r="F378" s="1331"/>
    </row>
    <row r="379" spans="1:6" x14ac:dyDescent="0.3">
      <c r="A379" s="1331"/>
      <c r="B379" s="1331"/>
      <c r="C379" s="1331"/>
      <c r="D379" s="1331"/>
      <c r="E379" s="1331"/>
      <c r="F379" s="1331"/>
    </row>
    <row r="380" spans="1:6" x14ac:dyDescent="0.3">
      <c r="A380" s="1331"/>
      <c r="B380" s="1331"/>
      <c r="C380" s="1331"/>
      <c r="D380" s="1331"/>
      <c r="E380" s="1331"/>
      <c r="F380" s="1331"/>
    </row>
    <row r="381" spans="1:6" x14ac:dyDescent="0.3">
      <c r="A381" s="1331"/>
      <c r="B381" s="1331"/>
      <c r="C381" s="1331"/>
      <c r="D381" s="1331"/>
      <c r="E381" s="1331"/>
      <c r="F381" s="1331"/>
    </row>
    <row r="382" spans="1:6" x14ac:dyDescent="0.3">
      <c r="A382" s="1331"/>
      <c r="B382" s="1331"/>
      <c r="C382" s="1331"/>
      <c r="D382" s="1331"/>
      <c r="E382" s="1331"/>
      <c r="F382" s="1331"/>
    </row>
    <row r="383" spans="1:6" x14ac:dyDescent="0.3">
      <c r="A383" s="1331"/>
      <c r="B383" s="1331"/>
      <c r="C383" s="1331"/>
      <c r="D383" s="1331"/>
      <c r="E383" s="1331"/>
      <c r="F383" s="1331"/>
    </row>
    <row r="384" spans="1:6" x14ac:dyDescent="0.3">
      <c r="A384" s="1331"/>
      <c r="B384" s="1331"/>
      <c r="C384" s="1331"/>
      <c r="D384" s="1331"/>
      <c r="E384" s="1331"/>
      <c r="F384" s="1331"/>
    </row>
    <row r="385" spans="1:6" x14ac:dyDescent="0.3">
      <c r="A385" s="1331"/>
      <c r="B385" s="1331"/>
      <c r="C385" s="1331"/>
      <c r="D385" s="1331"/>
      <c r="E385" s="1331"/>
      <c r="F385" s="1331"/>
    </row>
    <row r="386" spans="1:6" x14ac:dyDescent="0.3">
      <c r="A386" s="1331"/>
      <c r="B386" s="1331"/>
      <c r="C386" s="1331"/>
      <c r="D386" s="1331"/>
      <c r="E386" s="1331"/>
      <c r="F386" s="1331"/>
    </row>
    <row r="387" spans="1:6" x14ac:dyDescent="0.3">
      <c r="A387" s="1331"/>
      <c r="B387" s="1331"/>
      <c r="C387" s="1331"/>
      <c r="D387" s="1331"/>
      <c r="E387" s="1331"/>
      <c r="F387" s="1331"/>
    </row>
    <row r="388" spans="1:6" x14ac:dyDescent="0.3">
      <c r="A388" s="1331"/>
      <c r="B388" s="1331"/>
      <c r="C388" s="1331"/>
      <c r="D388" s="1331"/>
      <c r="E388" s="1331"/>
      <c r="F388" s="1331"/>
    </row>
    <row r="389" spans="1:6" x14ac:dyDescent="0.3">
      <c r="A389" s="1331"/>
      <c r="B389" s="1331"/>
      <c r="C389" s="1331"/>
      <c r="D389" s="1331"/>
      <c r="E389" s="1331"/>
      <c r="F389" s="1331"/>
    </row>
    <row r="390" spans="1:6" x14ac:dyDescent="0.3">
      <c r="A390" s="1331"/>
      <c r="B390" s="1331"/>
      <c r="C390" s="1331"/>
      <c r="D390" s="1331"/>
      <c r="E390" s="1331"/>
      <c r="F390" s="1331"/>
    </row>
    <row r="391" spans="1:6" x14ac:dyDescent="0.3">
      <c r="A391" s="1331"/>
      <c r="B391" s="1331"/>
      <c r="C391" s="1331"/>
      <c r="D391" s="1331"/>
      <c r="E391" s="1331"/>
      <c r="F391" s="1331"/>
    </row>
    <row r="392" spans="1:6" x14ac:dyDescent="0.3">
      <c r="A392" s="1331"/>
      <c r="B392" s="1331"/>
      <c r="C392" s="1331"/>
      <c r="D392" s="1331"/>
      <c r="E392" s="1331"/>
      <c r="F392" s="1331"/>
    </row>
    <row r="393" spans="1:6" x14ac:dyDescent="0.3">
      <c r="A393" s="1331"/>
      <c r="B393" s="1331"/>
      <c r="C393" s="1331"/>
      <c r="D393" s="1331"/>
      <c r="E393" s="1331"/>
      <c r="F393" s="1331"/>
    </row>
    <row r="394" spans="1:6" x14ac:dyDescent="0.3">
      <c r="A394" s="1331"/>
      <c r="B394" s="1331"/>
      <c r="C394" s="1331"/>
      <c r="D394" s="1331"/>
      <c r="E394" s="1331"/>
      <c r="F394" s="1331"/>
    </row>
  </sheetData>
  <protectedRanges>
    <protectedRange sqref="B4:C4" name="Range1"/>
  </protectedRanges>
  <mergeCells count="63">
    <mergeCell ref="A2:E2"/>
    <mergeCell ref="A1:E1"/>
    <mergeCell ref="B4:C4"/>
    <mergeCell ref="A3:E3"/>
    <mergeCell ref="D8:D9"/>
    <mergeCell ref="E8:E9"/>
    <mergeCell ref="A10:E10"/>
    <mergeCell ref="J28:N28"/>
    <mergeCell ref="A15:E15"/>
    <mergeCell ref="J15:N15"/>
    <mergeCell ref="J16:N16"/>
    <mergeCell ref="J17:N17"/>
    <mergeCell ref="J18:N18"/>
    <mergeCell ref="J19:N19"/>
    <mergeCell ref="A23:E23"/>
    <mergeCell ref="J24:N24"/>
    <mergeCell ref="J25:N25"/>
    <mergeCell ref="J26:N26"/>
    <mergeCell ref="J27:N27"/>
    <mergeCell ref="J46:N46"/>
    <mergeCell ref="A33:E33"/>
    <mergeCell ref="J33:N33"/>
    <mergeCell ref="J34:N34"/>
    <mergeCell ref="J35:N35"/>
    <mergeCell ref="J36:N36"/>
    <mergeCell ref="J37:N37"/>
    <mergeCell ref="A40:E40"/>
    <mergeCell ref="J42:N42"/>
    <mergeCell ref="J43:N43"/>
    <mergeCell ref="J44:N44"/>
    <mergeCell ref="J45:N45"/>
    <mergeCell ref="A67:E67"/>
    <mergeCell ref="J67:N67"/>
    <mergeCell ref="N50:O50"/>
    <mergeCell ref="J51:N51"/>
    <mergeCell ref="J52:O52"/>
    <mergeCell ref="J53:N53"/>
    <mergeCell ref="A55:E55"/>
    <mergeCell ref="J57:N57"/>
    <mergeCell ref="J58:N58"/>
    <mergeCell ref="J59:N59"/>
    <mergeCell ref="J60:N60"/>
    <mergeCell ref="J61:N61"/>
    <mergeCell ref="J66:N66"/>
    <mergeCell ref="J68:N68"/>
    <mergeCell ref="J69:N69"/>
    <mergeCell ref="J70:N70"/>
    <mergeCell ref="J75:N75"/>
    <mergeCell ref="A76:E76"/>
    <mergeCell ref="J76:N76"/>
    <mergeCell ref="A90:E90"/>
    <mergeCell ref="J97:K97"/>
    <mergeCell ref="J77:N77"/>
    <mergeCell ref="J78:N78"/>
    <mergeCell ref="J79:N79"/>
    <mergeCell ref="A82:B82"/>
    <mergeCell ref="A83:E83"/>
    <mergeCell ref="J84:N84"/>
    <mergeCell ref="J91:N91"/>
    <mergeCell ref="J85:N85"/>
    <mergeCell ref="J86:N86"/>
    <mergeCell ref="J87:N87"/>
    <mergeCell ref="J88:N88"/>
  </mergeCells>
  <dataValidations count="5">
    <dataValidation allowBlank="1" showInputMessage="1" showErrorMessage="1" promptTitle="Minimum Contingency" prompt="See minimum construction contingency calculation in Cell R51 below." sqref="E27" xr:uid="{848A2508-A04D-4DD9-A1F1-4EB7657BC521}"/>
    <dataValidation allowBlank="1" showInputMessage="1" showErrorMessage="1" promptTitle="Minimum Operating Reserve" prompt="Operating Reserve must be greater than or equal to the amount in Cell P106." sqref="E85" xr:uid="{CDC8693B-C513-4006-8BB3-B9452198A26B}"/>
    <dataValidation allowBlank="1" showInputMessage="1" showErrorMessage="1" promptTitle="Minimum Contingency" prompt="See minimum construction contingency calculation in Cell S51 below." sqref="D27" xr:uid="{03AD59A0-7A0F-4E8E-A0BB-C5D415DC00B0}"/>
    <dataValidation type="list" allowBlank="1" showInputMessage="1" showErrorMessage="1" sqref="N50:O50" xr:uid="{780E78FC-0A50-4731-B58B-39FC63DD0E35}">
      <formula1>"New Construction, Rehab, Both"</formula1>
    </dataValidation>
    <dataValidation type="custom" allowBlank="1" showInputMessage="1" showErrorMessage="1" errorTitle="Contingency too low" error="Does not meet minimum contingency." sqref="C27" xr:uid="{25C2C948-1053-4A3C-B08A-1CF01076DA61}">
      <formula1>IF((D27+E27)&lt;O51,"ERROR",(D27+E27))</formula1>
    </dataValidation>
  </dataValidations>
  <printOptions horizontalCentered="1" verticalCentered="1"/>
  <pageMargins left="0.7" right="0.7" top="0.75" bottom="0.75" header="0.3" footer="0.3"/>
  <pageSetup scale="70" fitToWidth="2" fitToHeight="4"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13677-16E0-4B0D-82A6-0B745713D7C7}">
  <sheetPr codeName="Sheet24">
    <pageSetUpPr fitToPage="1"/>
  </sheetPr>
  <dimension ref="A1:K38"/>
  <sheetViews>
    <sheetView showGridLines="0" showRowColHeaders="0" workbookViewId="0">
      <selection activeCell="I4" sqref="I4"/>
    </sheetView>
  </sheetViews>
  <sheetFormatPr defaultColWidth="11.453125" defaultRowHeight="14" x14ac:dyDescent="0.3"/>
  <cols>
    <col min="1" max="1" width="32.54296875" style="1264" customWidth="1"/>
    <col min="2" max="2" width="33.453125" style="1264" bestFit="1" customWidth="1"/>
    <col min="3" max="3" width="30.26953125" style="1264" customWidth="1"/>
    <col min="4" max="4" width="16.81640625" style="1264" customWidth="1"/>
    <col min="5" max="5" width="17.453125" style="1264" customWidth="1"/>
    <col min="6" max="6" width="11.453125" style="1264"/>
    <col min="7" max="8" width="12.81640625" style="1264" customWidth="1"/>
    <col min="9" max="9" width="12.54296875" style="1264" customWidth="1"/>
    <col min="10" max="10" width="12.7265625" style="1264" customWidth="1"/>
    <col min="11" max="16384" width="11.453125" style="1264"/>
  </cols>
  <sheetData>
    <row r="1" spans="1:11" x14ac:dyDescent="0.3">
      <c r="A1" s="2141" t="s">
        <v>1386</v>
      </c>
      <c r="B1" s="2141"/>
      <c r="C1" s="2141"/>
      <c r="D1" s="2141"/>
      <c r="E1" s="2141"/>
      <c r="F1" s="2141"/>
      <c r="G1" s="2141"/>
      <c r="H1" s="2141"/>
      <c r="I1" s="2141"/>
      <c r="J1" s="2141"/>
    </row>
    <row r="2" spans="1:11" x14ac:dyDescent="0.3">
      <c r="A2" s="2141" t="s">
        <v>1169</v>
      </c>
      <c r="B2" s="2141"/>
      <c r="C2" s="2141"/>
      <c r="D2" s="2141"/>
      <c r="E2" s="2141"/>
      <c r="F2" s="2141"/>
      <c r="G2" s="2141"/>
      <c r="H2" s="2141"/>
      <c r="I2" s="2141"/>
      <c r="J2" s="2141"/>
    </row>
    <row r="3" spans="1:11" ht="14.5" thickBot="1" x14ac:dyDescent="0.35">
      <c r="A3" s="2142" t="s">
        <v>1170</v>
      </c>
      <c r="B3" s="2142"/>
      <c r="C3" s="2142"/>
      <c r="D3" s="2142"/>
      <c r="E3" s="2142"/>
      <c r="F3" s="2142"/>
      <c r="G3" s="2142"/>
      <c r="H3" s="2142"/>
      <c r="I3" s="2142"/>
      <c r="J3" s="2142"/>
    </row>
    <row r="4" spans="1:11" ht="15.75" customHeight="1" thickBot="1" x14ac:dyDescent="0.35">
      <c r="A4" s="1439" t="s">
        <v>0</v>
      </c>
      <c r="B4" s="2138">
        <f>'2 - Page 1'!D20</f>
        <v>0</v>
      </c>
      <c r="C4" s="2139"/>
      <c r="E4" s="1439"/>
      <c r="F4" s="1440"/>
      <c r="H4" s="1439" t="s">
        <v>670</v>
      </c>
      <c r="I4" s="1441"/>
    </row>
    <row r="5" spans="1:11" x14ac:dyDescent="0.3">
      <c r="B5" s="1438"/>
      <c r="C5" s="1438"/>
      <c r="D5" s="1438"/>
      <c r="E5" s="1438"/>
      <c r="F5" s="1438"/>
      <c r="G5" s="1438"/>
      <c r="H5" s="1438"/>
      <c r="I5" s="1438"/>
      <c r="J5" s="1438"/>
      <c r="K5" s="1438"/>
    </row>
    <row r="6" spans="1:11" x14ac:dyDescent="0.3">
      <c r="A6" s="1442"/>
      <c r="B6" s="1443"/>
      <c r="C6" s="1443"/>
      <c r="D6" s="1443" t="s">
        <v>782</v>
      </c>
      <c r="E6" s="1443" t="s">
        <v>783</v>
      </c>
      <c r="F6" s="1443" t="s">
        <v>17</v>
      </c>
      <c r="G6" s="2143" t="s">
        <v>18</v>
      </c>
      <c r="H6" s="2144"/>
      <c r="I6" s="2143" t="s">
        <v>19</v>
      </c>
      <c r="J6" s="2144"/>
      <c r="K6" s="1438"/>
    </row>
    <row r="7" spans="1:11" x14ac:dyDescent="0.3">
      <c r="A7" s="1444" t="s">
        <v>20</v>
      </c>
      <c r="B7" s="1445" t="s">
        <v>1171</v>
      </c>
      <c r="C7" s="1445" t="s">
        <v>1172</v>
      </c>
      <c r="D7" s="1445" t="s">
        <v>22</v>
      </c>
      <c r="E7" s="1445" t="s">
        <v>22</v>
      </c>
      <c r="F7" s="1445" t="s">
        <v>1173</v>
      </c>
      <c r="G7" s="1446" t="s">
        <v>22</v>
      </c>
      <c r="H7" s="1447" t="s">
        <v>23</v>
      </c>
      <c r="I7" s="1446" t="s">
        <v>24</v>
      </c>
      <c r="J7" s="1447" t="s">
        <v>25</v>
      </c>
      <c r="K7" s="1438"/>
    </row>
    <row r="8" spans="1:11" x14ac:dyDescent="0.3">
      <c r="A8" s="1448" t="s">
        <v>1174</v>
      </c>
      <c r="B8" s="1449"/>
      <c r="C8" s="1450"/>
      <c r="D8" s="1449"/>
      <c r="E8" s="1451"/>
      <c r="F8" s="1452"/>
      <c r="G8" s="1453" t="str">
        <f>IF((F8&gt;0),((PMT((F8/12),(I8*12),E8,0,0)*12)*-1),"")</f>
        <v/>
      </c>
      <c r="H8" s="1454" t="s">
        <v>1175</v>
      </c>
      <c r="I8" s="1455"/>
      <c r="J8" s="1455"/>
    </row>
    <row r="9" spans="1:11" s="1268" customFormat="1" x14ac:dyDescent="0.35">
      <c r="A9" s="1456" t="s">
        <v>1387</v>
      </c>
      <c r="B9" s="1449"/>
      <c r="C9" s="1457"/>
      <c r="D9" s="1449"/>
      <c r="E9" s="1451"/>
      <c r="F9" s="1452"/>
      <c r="G9" s="1453" t="str">
        <f>IF((F9&gt;0),((PMT((F9/12),(I9*12),E9,0,0)*12)*-1),"")</f>
        <v/>
      </c>
      <c r="H9" s="1454" t="s">
        <v>1175</v>
      </c>
      <c r="I9" s="1455"/>
      <c r="J9" s="1455"/>
    </row>
    <row r="10" spans="1:11" s="1268" customFormat="1" x14ac:dyDescent="0.35">
      <c r="A10" s="1456" t="s">
        <v>1176</v>
      </c>
      <c r="B10" s="1449"/>
      <c r="C10" s="1457"/>
      <c r="D10" s="1449"/>
      <c r="E10" s="1451"/>
      <c r="F10" s="1452"/>
      <c r="G10" s="1453" t="str">
        <f t="shared" ref="G10:G12" si="0">IF((F10&gt;0),((PMT((F10/12),(I10*12),E10,0,0)*12)*-1),"")</f>
        <v/>
      </c>
      <c r="H10" s="1454" t="s">
        <v>1175</v>
      </c>
      <c r="I10" s="1455"/>
      <c r="J10" s="1455"/>
    </row>
    <row r="11" spans="1:11" s="1268" customFormat="1" x14ac:dyDescent="0.35">
      <c r="A11" s="1456" t="s">
        <v>1177</v>
      </c>
      <c r="B11" s="1449"/>
      <c r="C11" s="1457"/>
      <c r="D11" s="1449"/>
      <c r="E11" s="1451"/>
      <c r="F11" s="1452"/>
      <c r="G11" s="1453" t="str">
        <f t="shared" si="0"/>
        <v/>
      </c>
      <c r="H11" s="1454" t="s">
        <v>1175</v>
      </c>
      <c r="I11" s="1455"/>
      <c r="J11" s="1455"/>
    </row>
    <row r="12" spans="1:11" s="1268" customFormat="1" x14ac:dyDescent="0.35">
      <c r="A12" s="1456" t="s">
        <v>1177</v>
      </c>
      <c r="B12" s="1449"/>
      <c r="C12" s="1457"/>
      <c r="D12" s="1449"/>
      <c r="E12" s="1451"/>
      <c r="F12" s="1452"/>
      <c r="G12" s="1453" t="str">
        <f t="shared" si="0"/>
        <v/>
      </c>
      <c r="H12" s="1454" t="s">
        <v>1175</v>
      </c>
      <c r="I12" s="1455"/>
      <c r="J12" s="1455"/>
    </row>
    <row r="13" spans="1:11" s="1268" customFormat="1" x14ac:dyDescent="0.35">
      <c r="A13" s="1456" t="s">
        <v>1177</v>
      </c>
      <c r="B13" s="1449"/>
      <c r="C13" s="1457"/>
      <c r="D13" s="1449"/>
      <c r="E13" s="1451"/>
      <c r="F13" s="1458"/>
      <c r="G13" s="1449"/>
      <c r="H13" s="1449"/>
      <c r="I13" s="1449"/>
      <c r="J13" s="1449"/>
    </row>
    <row r="14" spans="1:11" s="1268" customFormat="1" x14ac:dyDescent="0.35">
      <c r="A14" s="1448" t="s">
        <v>669</v>
      </c>
      <c r="B14" s="1449"/>
      <c r="C14" s="1457"/>
      <c r="D14" s="1449"/>
      <c r="E14" s="1451"/>
      <c r="F14" s="1458"/>
      <c r="G14" s="1449"/>
      <c r="H14" s="1449"/>
      <c r="I14" s="1449"/>
      <c r="J14" s="1449"/>
    </row>
    <row r="15" spans="1:11" s="1268" customFormat="1" x14ac:dyDescent="0.35">
      <c r="A15" s="1448" t="s">
        <v>30</v>
      </c>
      <c r="B15" s="1459"/>
      <c r="C15" s="1457"/>
      <c r="D15" s="1449"/>
      <c r="E15" s="1451"/>
      <c r="F15" s="1452"/>
      <c r="G15" s="1455"/>
      <c r="H15" s="1455"/>
      <c r="I15" s="1455"/>
      <c r="J15" s="1455"/>
    </row>
    <row r="16" spans="1:11" x14ac:dyDescent="0.3">
      <c r="A16" s="1460"/>
      <c r="B16" s="1461"/>
      <c r="C16" s="1462" t="s">
        <v>31</v>
      </c>
      <c r="D16" s="1463">
        <f>SUM(D8:D15)</f>
        <v>0</v>
      </c>
      <c r="E16" s="1464">
        <f>SUM(E8:E15)</f>
        <v>0</v>
      </c>
      <c r="F16" s="1460"/>
      <c r="G16" s="1460"/>
      <c r="H16" s="1460"/>
      <c r="I16" s="1460"/>
      <c r="J16" s="1460"/>
    </row>
    <row r="17" spans="1:11" x14ac:dyDescent="0.3">
      <c r="A17" s="1460"/>
      <c r="B17" s="1461"/>
      <c r="C17" s="1460"/>
      <c r="D17" s="1460"/>
      <c r="E17" s="1460"/>
      <c r="F17" s="1460"/>
      <c r="G17" s="1460"/>
      <c r="H17" s="1460"/>
      <c r="I17" s="1460"/>
      <c r="J17" s="1460"/>
    </row>
    <row r="18" spans="1:11" x14ac:dyDescent="0.3">
      <c r="A18" s="2136" t="s">
        <v>1306</v>
      </c>
      <c r="B18" s="2129"/>
      <c r="C18" s="2129"/>
      <c r="D18" s="2133"/>
      <c r="E18" s="2129"/>
      <c r="F18" s="2129"/>
      <c r="G18" s="2129"/>
      <c r="H18" s="2129"/>
      <c r="I18" s="2129"/>
      <c r="J18" s="2129"/>
      <c r="K18" s="1465"/>
    </row>
    <row r="19" spans="1:11" x14ac:dyDescent="0.3">
      <c r="A19" s="2137"/>
      <c r="B19" s="2130"/>
      <c r="C19" s="2130"/>
      <c r="D19" s="2134"/>
      <c r="E19" s="2130"/>
      <c r="F19" s="2130"/>
      <c r="G19" s="2130"/>
      <c r="H19" s="2130"/>
      <c r="I19" s="2130"/>
      <c r="J19" s="2130"/>
    </row>
    <row r="20" spans="1:11" x14ac:dyDescent="0.3">
      <c r="A20" s="2136" t="s">
        <v>1307</v>
      </c>
      <c r="B20" s="2129"/>
      <c r="C20" s="2129"/>
      <c r="D20" s="2133"/>
      <c r="E20" s="2129"/>
      <c r="F20" s="2129"/>
      <c r="G20" s="2129"/>
      <c r="H20" s="2129"/>
      <c r="I20" s="2129"/>
      <c r="J20" s="2129"/>
    </row>
    <row r="21" spans="1:11" x14ac:dyDescent="0.3">
      <c r="A21" s="2137"/>
      <c r="B21" s="2130"/>
      <c r="C21" s="2130"/>
      <c r="D21" s="2134"/>
      <c r="E21" s="2130"/>
      <c r="F21" s="2130"/>
      <c r="G21" s="2130"/>
      <c r="H21" s="2130"/>
      <c r="I21" s="2130"/>
      <c r="J21" s="2130"/>
    </row>
    <row r="22" spans="1:11" x14ac:dyDescent="0.3">
      <c r="A22" s="2136" t="s">
        <v>1305</v>
      </c>
      <c r="B22" s="2129"/>
      <c r="C22" s="2129"/>
      <c r="D22" s="2133"/>
      <c r="E22" s="2129"/>
      <c r="F22" s="2129"/>
      <c r="G22" s="2129"/>
      <c r="H22" s="2129"/>
      <c r="I22" s="2129"/>
      <c r="J22" s="2129"/>
    </row>
    <row r="23" spans="1:11" x14ac:dyDescent="0.3">
      <c r="A23" s="2137"/>
      <c r="B23" s="2130"/>
      <c r="C23" s="2130"/>
      <c r="D23" s="2134"/>
      <c r="E23" s="2130"/>
      <c r="F23" s="2130"/>
      <c r="G23" s="2130"/>
      <c r="H23" s="2130"/>
      <c r="I23" s="2130"/>
      <c r="J23" s="2130"/>
    </row>
    <row r="24" spans="1:11" x14ac:dyDescent="0.3">
      <c r="A24" s="1460"/>
      <c r="B24" s="1462"/>
      <c r="C24" s="1462" t="s">
        <v>34</v>
      </c>
      <c r="D24" s="1463">
        <f>+D16+D18+D20+D22</f>
        <v>0</v>
      </c>
      <c r="E24" s="1464">
        <f>+E16+E18+E20+E22</f>
        <v>0</v>
      </c>
      <c r="F24" s="1460"/>
      <c r="G24" s="1460"/>
      <c r="H24" s="1460"/>
      <c r="I24" s="1460"/>
      <c r="J24" s="1460"/>
    </row>
    <row r="25" spans="1:11" x14ac:dyDescent="0.3">
      <c r="A25" s="2135" t="s">
        <v>1178</v>
      </c>
      <c r="B25" s="2135"/>
      <c r="C25" s="2135"/>
      <c r="H25" s="2135" t="s">
        <v>35</v>
      </c>
      <c r="I25" s="2135"/>
      <c r="J25" s="2135"/>
    </row>
    <row r="26" spans="1:11" x14ac:dyDescent="0.3">
      <c r="A26" s="1439"/>
      <c r="C26" s="1466" t="str">
        <f>IF(E24='3a - Dev Cost Budget (A)'!C95,"","Check Schedule A TDC - it must equal total permanent sources")</f>
        <v/>
      </c>
      <c r="E26" s="1465"/>
      <c r="F26" s="1467"/>
      <c r="G26" s="1468"/>
      <c r="H26" s="1469"/>
      <c r="I26" s="1470" t="s">
        <v>870</v>
      </c>
      <c r="J26" s="1471" t="s">
        <v>22</v>
      </c>
    </row>
    <row r="27" spans="1:11" ht="15.75" customHeight="1" thickBot="1" x14ac:dyDescent="0.35">
      <c r="A27" s="2140" t="s">
        <v>1388</v>
      </c>
      <c r="B27" s="2140"/>
      <c r="C27" s="2140"/>
      <c r="D27" s="2140"/>
      <c r="G27" s="2123" t="s">
        <v>1179</v>
      </c>
      <c r="H27" s="2124"/>
      <c r="I27" s="1472"/>
      <c r="J27" s="1473"/>
    </row>
    <row r="28" spans="1:11" ht="15" customHeight="1" thickBot="1" x14ac:dyDescent="0.35">
      <c r="A28" s="2140"/>
      <c r="B28" s="2140"/>
      <c r="C28" s="2140"/>
      <c r="D28" s="2140"/>
      <c r="E28" s="1474"/>
      <c r="G28" s="2123" t="s">
        <v>36</v>
      </c>
      <c r="H28" s="2124"/>
      <c r="I28" s="1472"/>
      <c r="J28" s="1473"/>
    </row>
    <row r="29" spans="1:11" x14ac:dyDescent="0.3">
      <c r="G29" s="2123" t="s">
        <v>445</v>
      </c>
      <c r="H29" s="2124"/>
      <c r="I29" s="1472"/>
      <c r="J29" s="1473"/>
    </row>
    <row r="30" spans="1:11" x14ac:dyDescent="0.3">
      <c r="A30" s="2122"/>
      <c r="B30" s="2122"/>
      <c r="C30" s="1726"/>
      <c r="G30" s="2123" t="s">
        <v>37</v>
      </c>
      <c r="H30" s="2124"/>
      <c r="I30" s="1472"/>
      <c r="J30" s="1473"/>
    </row>
    <row r="31" spans="1:11" ht="14.5" thickBot="1" x14ac:dyDescent="0.35">
      <c r="C31" s="1726"/>
      <c r="D31" s="1439"/>
      <c r="G31" s="2125" t="s">
        <v>38</v>
      </c>
      <c r="H31" s="2126"/>
      <c r="I31" s="1472"/>
      <c r="J31" s="1475"/>
    </row>
    <row r="32" spans="1:11" ht="14.5" thickBot="1" x14ac:dyDescent="0.35">
      <c r="D32" s="1476"/>
      <c r="I32" s="1477" t="s">
        <v>39</v>
      </c>
      <c r="J32" s="1478">
        <f>SUM(J27:J31)</f>
        <v>0</v>
      </c>
    </row>
    <row r="34" spans="6:8" x14ac:dyDescent="0.3">
      <c r="F34" s="1439"/>
      <c r="G34" s="2127"/>
      <c r="H34" s="2127"/>
    </row>
    <row r="35" spans="6:8" x14ac:dyDescent="0.3">
      <c r="F35" s="1439"/>
      <c r="G35" s="2128"/>
      <c r="H35" s="2128"/>
    </row>
    <row r="36" spans="6:8" x14ac:dyDescent="0.3">
      <c r="F36" s="1439"/>
      <c r="G36" s="2131"/>
      <c r="H36" s="2131"/>
    </row>
    <row r="37" spans="6:8" x14ac:dyDescent="0.3">
      <c r="F37" s="1439"/>
      <c r="G37" s="2132"/>
      <c r="H37" s="2132"/>
    </row>
    <row r="38" spans="6:8" x14ac:dyDescent="0.3">
      <c r="F38" s="1439"/>
      <c r="G38" s="2131"/>
      <c r="H38" s="2131"/>
    </row>
  </sheetData>
  <mergeCells count="50">
    <mergeCell ref="B4:C4"/>
    <mergeCell ref="A27:D28"/>
    <mergeCell ref="E20:E21"/>
    <mergeCell ref="A1:J1"/>
    <mergeCell ref="A2:J2"/>
    <mergeCell ref="A3:J3"/>
    <mergeCell ref="G6:H6"/>
    <mergeCell ref="I6:J6"/>
    <mergeCell ref="A18:A19"/>
    <mergeCell ref="B18:B19"/>
    <mergeCell ref="C18:C19"/>
    <mergeCell ref="D18:D19"/>
    <mergeCell ref="E18:E19"/>
    <mergeCell ref="F18:F19"/>
    <mergeCell ref="G18:G19"/>
    <mergeCell ref="H18:H19"/>
    <mergeCell ref="I18:I19"/>
    <mergeCell ref="J18:J19"/>
    <mergeCell ref="A25:C25"/>
    <mergeCell ref="H25:J25"/>
    <mergeCell ref="F20:F21"/>
    <mergeCell ref="G20:G21"/>
    <mergeCell ref="H20:H21"/>
    <mergeCell ref="I20:I21"/>
    <mergeCell ref="J20:J21"/>
    <mergeCell ref="A22:A23"/>
    <mergeCell ref="B22:B23"/>
    <mergeCell ref="C22:C23"/>
    <mergeCell ref="D22:D23"/>
    <mergeCell ref="E22:E23"/>
    <mergeCell ref="A20:A21"/>
    <mergeCell ref="B20:B21"/>
    <mergeCell ref="C20:C21"/>
    <mergeCell ref="D20:D21"/>
    <mergeCell ref="F22:F23"/>
    <mergeCell ref="G22:G23"/>
    <mergeCell ref="H22:H23"/>
    <mergeCell ref="I22:I23"/>
    <mergeCell ref="J22:J23"/>
    <mergeCell ref="G38:H38"/>
    <mergeCell ref="G27:H27"/>
    <mergeCell ref="G28:H28"/>
    <mergeCell ref="G29:H29"/>
    <mergeCell ref="G36:H36"/>
    <mergeCell ref="G37:H37"/>
    <mergeCell ref="A30:B30"/>
    <mergeCell ref="G30:H30"/>
    <mergeCell ref="G31:H31"/>
    <mergeCell ref="G34:H34"/>
    <mergeCell ref="G35:H35"/>
  </mergeCells>
  <dataValidations count="3">
    <dataValidation allowBlank="1" showInputMessage="1" showErrorMessage="1" promptTitle="Payments transfer to 5b (C-1)" prompt="Payments in dark blue-green cells automatically transfer to CF Projection.  Only enter ANNUAL PAYMENTS that must be paid.  If payment is cash flow only, write $0 and indicate CF Only under &quot;Frequency&quot;." sqref="G8:G12" xr:uid="{C1FF095E-455A-4046-9796-01211ED817DF}"/>
    <dataValidation allowBlank="1" showInputMessage="1" showErrorMessage="1" promptTitle="Add 50 bps to Lender's LOI" prompt="MUST ADD 50 Basis Points to Perm Lender's Letter of Interest.  The payments automatically are transferred to CF Projection.  Not adding the 50 Basis Points could result in the Project being rejected for infeasibility." sqref="F8" xr:uid="{BC6FC71E-4BC1-49D9-99F3-207EDF703E6B}"/>
    <dataValidation type="list" allowBlank="1" showInputMessage="1" showErrorMessage="1" sqref="E28" xr:uid="{44C1BA16-0FBF-412A-B47B-4A5F5AB4B14D}">
      <formula1>"Yes, No"</formula1>
    </dataValidation>
  </dataValidations>
  <pageMargins left="0.7" right="0.7" top="0.75" bottom="0.75" header="0.3" footer="0.3"/>
  <pageSetup scale="63" orientation="landscape"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C47F4-A37D-4E8E-ABAE-1D208C77D9B3}">
  <sheetPr codeName="Sheet25"/>
  <dimension ref="A1:U114"/>
  <sheetViews>
    <sheetView showGridLines="0" showRowColHeaders="0" workbookViewId="0">
      <selection activeCell="J77" sqref="J77"/>
    </sheetView>
  </sheetViews>
  <sheetFormatPr defaultColWidth="10.54296875" defaultRowHeight="14" x14ac:dyDescent="0.35"/>
  <cols>
    <col min="1" max="1" width="35.7265625" style="1480" customWidth="1"/>
    <col min="2" max="3" width="10.54296875" style="1480"/>
    <col min="4" max="6" width="10.26953125" style="1480" customWidth="1"/>
    <col min="7" max="7" width="10.1796875" style="1480" customWidth="1"/>
    <col min="8" max="8" width="11.54296875" style="1480" customWidth="1"/>
    <col min="9" max="9" width="10.54296875" style="1480"/>
    <col min="10" max="10" width="9.1796875" style="1480" customWidth="1"/>
    <col min="11" max="11" width="9.453125" style="1480" customWidth="1"/>
    <col min="12" max="12" width="11" style="1480" customWidth="1"/>
    <col min="13" max="13" width="9.1796875" style="1480" customWidth="1"/>
    <col min="14" max="14" width="10.54296875" style="1480"/>
    <col min="15" max="15" width="4.81640625" style="1480" customWidth="1"/>
    <col min="16" max="16" width="12.453125" style="1480" customWidth="1"/>
    <col min="17" max="17" width="22.54296875" style="1480" customWidth="1"/>
    <col min="18" max="18" width="1.81640625" style="1480" customWidth="1"/>
    <col min="19" max="19" width="7.26953125" style="1480" customWidth="1"/>
    <col min="20" max="20" width="9" style="1480" customWidth="1"/>
    <col min="21" max="16384" width="10.54296875" style="1480"/>
  </cols>
  <sheetData>
    <row r="1" spans="1:20" x14ac:dyDescent="0.3">
      <c r="A1" s="2158" t="s">
        <v>1386</v>
      </c>
      <c r="B1" s="2158"/>
      <c r="C1" s="2158"/>
      <c r="D1" s="2158"/>
      <c r="E1" s="2158"/>
      <c r="F1" s="2158"/>
      <c r="G1" s="2158"/>
      <c r="H1" s="2158"/>
      <c r="I1" s="1479"/>
      <c r="J1" s="1479"/>
      <c r="K1" s="1479"/>
      <c r="M1" s="1264"/>
      <c r="N1" s="1264"/>
      <c r="O1" s="1264"/>
      <c r="P1" s="1264"/>
      <c r="Q1" s="1264"/>
      <c r="R1" s="1264"/>
      <c r="S1" s="1264"/>
    </row>
    <row r="2" spans="1:20" x14ac:dyDescent="0.3">
      <c r="A2" s="2158" t="s">
        <v>1180</v>
      </c>
      <c r="B2" s="2158"/>
      <c r="C2" s="2158"/>
      <c r="D2" s="2158"/>
      <c r="E2" s="2158"/>
      <c r="F2" s="2158"/>
      <c r="G2" s="2158"/>
      <c r="H2" s="2158"/>
      <c r="I2" s="1479"/>
      <c r="J2" s="1479"/>
      <c r="K2" s="1479"/>
      <c r="L2" s="1264"/>
      <c r="M2" s="1264"/>
      <c r="N2" s="1264"/>
      <c r="O2" s="1264"/>
      <c r="P2" s="1264"/>
      <c r="Q2" s="1264"/>
      <c r="R2" s="1264"/>
      <c r="S2" s="1264"/>
    </row>
    <row r="3" spans="1:20" ht="14.5" thickBot="1" x14ac:dyDescent="0.35">
      <c r="A3" s="2159" t="s">
        <v>1181</v>
      </c>
      <c r="B3" s="2159"/>
      <c r="C3" s="2159"/>
      <c r="D3" s="2159"/>
      <c r="E3" s="2159"/>
      <c r="F3" s="2159"/>
      <c r="G3" s="2159"/>
      <c r="H3" s="2159"/>
      <c r="I3" s="1479"/>
      <c r="J3" s="1479"/>
      <c r="K3" s="1479"/>
      <c r="L3" s="1264"/>
      <c r="M3" s="1264"/>
      <c r="N3" s="1264"/>
      <c r="O3" s="1264"/>
      <c r="P3" s="1264"/>
      <c r="Q3" s="1264"/>
      <c r="R3" s="1264"/>
      <c r="S3" s="1264"/>
    </row>
    <row r="4" spans="1:20" ht="25.5" customHeight="1" thickBot="1" x14ac:dyDescent="0.35">
      <c r="A4" s="1481" t="s">
        <v>0</v>
      </c>
      <c r="B4" s="2155">
        <f>'2 - Page 1'!D20</f>
        <v>0</v>
      </c>
      <c r="C4" s="2156"/>
      <c r="D4" s="2156"/>
      <c r="E4" s="2157"/>
      <c r="F4" s="1267"/>
      <c r="G4" s="1481" t="s">
        <v>670</v>
      </c>
      <c r="H4" s="1482"/>
      <c r="I4" s="1479"/>
      <c r="J4" s="1479"/>
      <c r="K4" s="1479"/>
      <c r="L4" s="1264"/>
      <c r="M4" s="1264"/>
      <c r="N4" s="1264"/>
      <c r="O4" s="1264"/>
      <c r="P4" s="1264"/>
      <c r="Q4" s="1264"/>
      <c r="R4" s="1264"/>
      <c r="S4" s="1264"/>
    </row>
    <row r="5" spans="1:20" ht="7.5" customHeight="1" thickBot="1" x14ac:dyDescent="0.35">
      <c r="A5" s="1481"/>
      <c r="B5" s="1483"/>
      <c r="C5" s="1267"/>
      <c r="D5" s="1267"/>
      <c r="E5" s="1267"/>
      <c r="F5" s="1267"/>
      <c r="G5" s="1481"/>
      <c r="H5" s="1484"/>
      <c r="I5" s="1479"/>
      <c r="J5" s="1479"/>
      <c r="K5" s="1479"/>
      <c r="L5" s="1264"/>
      <c r="M5" s="1264"/>
      <c r="N5" s="1264"/>
      <c r="O5" s="1264"/>
      <c r="P5" s="1264"/>
      <c r="Q5" s="1264"/>
      <c r="R5" s="1264"/>
      <c r="S5" s="1264"/>
    </row>
    <row r="6" spans="1:20" ht="24" customHeight="1" thickBot="1" x14ac:dyDescent="0.35">
      <c r="A6" s="1481" t="s">
        <v>1182</v>
      </c>
      <c r="B6" s="1485"/>
      <c r="C6" s="1267"/>
      <c r="D6" s="1267"/>
      <c r="E6" s="1267"/>
      <c r="F6" s="1267"/>
      <c r="G6" s="1481"/>
      <c r="H6" s="1484"/>
      <c r="I6" s="1479"/>
      <c r="J6" s="1479"/>
      <c r="K6" s="1479"/>
      <c r="L6" s="1264"/>
      <c r="M6" s="1264"/>
      <c r="N6" s="1264"/>
      <c r="O6" s="1264"/>
      <c r="P6" s="1264"/>
      <c r="Q6" s="1264"/>
      <c r="R6" s="1264"/>
      <c r="S6" s="1264"/>
    </row>
    <row r="7" spans="1:20" ht="12" customHeight="1" thickBot="1" x14ac:dyDescent="0.35">
      <c r="A7" s="1264"/>
    </row>
    <row r="8" spans="1:20" ht="15" thickTop="1" thickBot="1" x14ac:dyDescent="0.35">
      <c r="A8" s="1486" t="s">
        <v>1389</v>
      </c>
      <c r="B8" s="1487"/>
      <c r="C8" s="2148" t="s">
        <v>1183</v>
      </c>
      <c r="D8" s="2149"/>
      <c r="E8" s="1488"/>
      <c r="F8" s="2150" t="s">
        <v>1184</v>
      </c>
      <c r="G8" s="2151"/>
      <c r="H8" s="2152"/>
      <c r="I8" s="1489"/>
      <c r="J8" s="1264"/>
      <c r="K8" s="1264"/>
      <c r="L8" s="1264"/>
      <c r="M8" s="1264"/>
      <c r="N8" s="1264"/>
      <c r="O8" s="1264"/>
      <c r="P8" s="1264"/>
      <c r="Q8" s="1264"/>
      <c r="R8" s="1264"/>
      <c r="S8" s="1490"/>
    </row>
    <row r="9" spans="1:20" ht="16.5" thickBot="1" x14ac:dyDescent="0.35">
      <c r="A9" s="1491" t="s">
        <v>1185</v>
      </c>
      <c r="B9" s="1492"/>
      <c r="C9" s="1492"/>
      <c r="D9" s="1492"/>
      <c r="E9" s="1493"/>
      <c r="F9" s="1492"/>
      <c r="G9" s="1492"/>
      <c r="H9" s="1494" t="s">
        <v>121</v>
      </c>
      <c r="I9" s="1489"/>
      <c r="J9" s="1264"/>
      <c r="K9" s="1264"/>
      <c r="L9" s="1264"/>
      <c r="M9" s="1264"/>
      <c r="N9" s="1264"/>
      <c r="O9" s="1264"/>
      <c r="P9" s="1264"/>
      <c r="Q9" s="1264"/>
      <c r="R9" s="1264"/>
      <c r="S9" s="1490"/>
      <c r="T9" s="1264"/>
    </row>
    <row r="10" spans="1:20" ht="14.5" thickTop="1" x14ac:dyDescent="0.3">
      <c r="A10" s="1495" t="s">
        <v>1186</v>
      </c>
      <c r="B10" s="1496"/>
      <c r="C10" s="1497"/>
      <c r="D10" s="1497"/>
      <c r="E10" s="1497"/>
      <c r="F10" s="1497"/>
      <c r="G10" s="1497"/>
      <c r="H10" s="1498">
        <f>+(B10*B11)+(C10*C11)+(D10*D11)+(E10*E11)+(F10*F11)+(G10*G11)</f>
        <v>0</v>
      </c>
      <c r="I10" s="1489"/>
      <c r="J10" s="1264"/>
      <c r="K10" s="1264"/>
      <c r="L10" s="1264"/>
      <c r="M10" s="1264"/>
      <c r="N10" s="1264"/>
      <c r="O10" s="1264"/>
      <c r="P10" s="1264"/>
      <c r="Q10" s="1264"/>
      <c r="R10" s="1264"/>
      <c r="S10" s="1264"/>
      <c r="T10" s="1264"/>
    </row>
    <row r="11" spans="1:20" x14ac:dyDescent="0.3">
      <c r="A11" s="1499" t="s">
        <v>122</v>
      </c>
      <c r="B11" s="1500"/>
      <c r="C11" s="1501"/>
      <c r="D11" s="1501"/>
      <c r="E11" s="1501"/>
      <c r="F11" s="1501"/>
      <c r="G11" s="1501"/>
      <c r="H11" s="1502">
        <f>SUM(B11:G11)</f>
        <v>0</v>
      </c>
      <c r="I11" s="1489"/>
      <c r="J11" s="1264"/>
      <c r="K11" s="1264"/>
      <c r="L11" s="1264"/>
      <c r="M11" s="1264"/>
      <c r="N11" s="1264"/>
      <c r="O11" s="1264"/>
      <c r="P11" s="1264"/>
      <c r="Q11" s="1264"/>
      <c r="R11" s="1264"/>
      <c r="S11" s="1264"/>
      <c r="T11" s="1264"/>
    </row>
    <row r="12" spans="1:20" ht="16" x14ac:dyDescent="0.3">
      <c r="A12" s="1503" t="s">
        <v>1187</v>
      </c>
      <c r="B12" s="1500"/>
      <c r="C12" s="1501"/>
      <c r="D12" s="1501"/>
      <c r="E12" s="1501"/>
      <c r="F12" s="1501"/>
      <c r="G12" s="1501"/>
      <c r="H12" s="1504" t="s">
        <v>56</v>
      </c>
      <c r="I12" s="1489"/>
      <c r="J12" s="1264"/>
      <c r="K12" s="1264"/>
      <c r="L12" s="1264"/>
      <c r="M12" s="1264"/>
      <c r="N12" s="1264"/>
      <c r="O12" s="1264"/>
      <c r="P12" s="1264"/>
      <c r="Q12" s="1264"/>
      <c r="R12" s="1264"/>
      <c r="S12" s="1264"/>
      <c r="T12" s="1264"/>
    </row>
    <row r="13" spans="1:20" x14ac:dyDescent="0.3">
      <c r="A13" s="1505" t="s">
        <v>123</v>
      </c>
      <c r="B13" s="1506"/>
      <c r="C13" s="1507"/>
      <c r="D13" s="1507"/>
      <c r="E13" s="1507"/>
      <c r="F13" s="1507"/>
      <c r="G13" s="1507"/>
      <c r="H13" s="1504" t="s">
        <v>56</v>
      </c>
      <c r="I13" s="1489"/>
      <c r="J13" s="1264"/>
      <c r="K13" s="1264"/>
      <c r="L13" s="1264"/>
      <c r="M13" s="1264"/>
      <c r="N13" s="1264"/>
      <c r="O13" s="1264"/>
      <c r="P13" s="1264"/>
      <c r="Q13" s="1264"/>
      <c r="R13" s="1264"/>
      <c r="S13" s="1264"/>
      <c r="T13" s="1264"/>
    </row>
    <row r="14" spans="1:20" x14ac:dyDescent="0.3">
      <c r="A14" s="1508" t="s">
        <v>124</v>
      </c>
      <c r="B14" s="1509">
        <f t="shared" ref="B14:G14" si="0">B12-B13</f>
        <v>0</v>
      </c>
      <c r="C14" s="1509">
        <f t="shared" si="0"/>
        <v>0</v>
      </c>
      <c r="D14" s="1509">
        <f t="shared" si="0"/>
        <v>0</v>
      </c>
      <c r="E14" s="1509">
        <f t="shared" si="0"/>
        <v>0</v>
      </c>
      <c r="F14" s="1509">
        <f t="shared" si="0"/>
        <v>0</v>
      </c>
      <c r="G14" s="1509">
        <f t="shared" si="0"/>
        <v>0</v>
      </c>
      <c r="H14" s="1504" t="s">
        <v>56</v>
      </c>
      <c r="I14" s="1489"/>
      <c r="J14" s="1264"/>
      <c r="K14" s="1264"/>
      <c r="L14" s="1264"/>
      <c r="M14" s="1264"/>
      <c r="N14" s="1264"/>
      <c r="O14" s="1264"/>
      <c r="P14" s="1264"/>
      <c r="Q14" s="1264"/>
      <c r="R14" s="1264"/>
      <c r="S14" s="1264"/>
      <c r="T14" s="1264"/>
    </row>
    <row r="15" spans="1:20" ht="14.5" thickBot="1" x14ac:dyDescent="0.35">
      <c r="A15" s="1491" t="s">
        <v>125</v>
      </c>
      <c r="B15" s="1510">
        <f t="shared" ref="B15:G15" si="1">(B11*B14)*12</f>
        <v>0</v>
      </c>
      <c r="C15" s="1510">
        <f t="shared" si="1"/>
        <v>0</v>
      </c>
      <c r="D15" s="1510">
        <f t="shared" si="1"/>
        <v>0</v>
      </c>
      <c r="E15" s="1510">
        <f t="shared" si="1"/>
        <v>0</v>
      </c>
      <c r="F15" s="1510">
        <f t="shared" si="1"/>
        <v>0</v>
      </c>
      <c r="G15" s="1510">
        <f t="shared" si="1"/>
        <v>0</v>
      </c>
      <c r="H15" s="1511">
        <f>SUM(B15:G15)</f>
        <v>0</v>
      </c>
      <c r="I15" s="1489"/>
      <c r="J15" s="1264"/>
      <c r="K15" s="1264"/>
      <c r="L15" s="1264"/>
      <c r="M15" s="1264"/>
      <c r="N15" s="1264"/>
      <c r="O15" s="1264"/>
      <c r="P15" s="1264"/>
      <c r="Q15" s="1264"/>
      <c r="R15" s="1264"/>
      <c r="S15" s="1264"/>
      <c r="T15" s="1264"/>
    </row>
    <row r="16" spans="1:20" ht="12" customHeight="1" thickTop="1" thickBot="1" x14ac:dyDescent="0.35">
      <c r="A16" s="1512" t="s">
        <v>56</v>
      </c>
      <c r="B16" s="1513"/>
      <c r="C16" s="1266"/>
      <c r="D16" s="1264"/>
      <c r="E16" s="1264"/>
      <c r="F16" s="1264"/>
      <c r="G16" s="1264"/>
      <c r="H16" s="1514"/>
      <c r="I16" s="1512"/>
      <c r="J16" s="1264"/>
      <c r="K16" s="1264"/>
      <c r="L16" s="1264"/>
      <c r="M16" s="1264"/>
      <c r="N16" s="1264"/>
      <c r="O16" s="1264"/>
      <c r="P16" s="1264"/>
      <c r="Q16" s="1264"/>
      <c r="R16" s="1264"/>
      <c r="S16" s="1264"/>
      <c r="T16" s="1264"/>
    </row>
    <row r="17" spans="1:20" ht="15" thickTop="1" thickBot="1" x14ac:dyDescent="0.35">
      <c r="A17" s="1486" t="s">
        <v>1390</v>
      </c>
      <c r="B17" s="1487"/>
      <c r="C17" s="2148" t="s">
        <v>1183</v>
      </c>
      <c r="D17" s="2149"/>
      <c r="E17" s="1488"/>
      <c r="F17" s="2150" t="s">
        <v>1184</v>
      </c>
      <c r="G17" s="2151"/>
      <c r="H17" s="2152"/>
      <c r="I17" s="1489"/>
      <c r="J17" s="1264"/>
      <c r="K17" s="1264"/>
      <c r="L17" s="1264"/>
      <c r="M17" s="1264"/>
      <c r="N17" s="1264"/>
      <c r="O17" s="1264"/>
      <c r="P17" s="1264"/>
      <c r="Q17" s="1264"/>
      <c r="R17" s="1264"/>
      <c r="S17" s="1264"/>
    </row>
    <row r="18" spans="1:20" ht="16.5" thickBot="1" x14ac:dyDescent="0.35">
      <c r="A18" s="1491" t="s">
        <v>1185</v>
      </c>
      <c r="B18" s="1492"/>
      <c r="C18" s="1492"/>
      <c r="D18" s="1492"/>
      <c r="E18" s="1493"/>
      <c r="F18" s="1492"/>
      <c r="G18" s="1492"/>
      <c r="H18" s="1494" t="s">
        <v>121</v>
      </c>
      <c r="I18" s="1489"/>
      <c r="J18" s="1264"/>
      <c r="K18" s="1264"/>
      <c r="L18" s="1264"/>
      <c r="M18" s="1264"/>
      <c r="N18" s="1264"/>
      <c r="O18" s="1264"/>
      <c r="P18" s="1264"/>
      <c r="Q18" s="1264"/>
      <c r="R18" s="1264"/>
      <c r="S18" s="1264"/>
      <c r="T18" s="1264"/>
    </row>
    <row r="19" spans="1:20" ht="14.5" thickTop="1" x14ac:dyDescent="0.3">
      <c r="A19" s="1495" t="s">
        <v>1186</v>
      </c>
      <c r="B19" s="1496"/>
      <c r="C19" s="1497"/>
      <c r="D19" s="1497"/>
      <c r="E19" s="1497"/>
      <c r="F19" s="1497"/>
      <c r="G19" s="1497"/>
      <c r="H19" s="1498">
        <f>+(B19*B20)+(C19*C20)+(D19*D20)+(E19*E20)+(F19*F20)+(G19*G20)</f>
        <v>0</v>
      </c>
      <c r="I19" s="1489"/>
      <c r="J19" s="1264"/>
      <c r="K19" s="1264"/>
      <c r="L19" s="1264"/>
      <c r="M19" s="1264"/>
      <c r="N19" s="1264"/>
      <c r="O19" s="1264"/>
      <c r="P19" s="1264"/>
      <c r="Q19" s="1264"/>
      <c r="R19" s="1264"/>
      <c r="S19" s="1264"/>
      <c r="T19" s="1264"/>
    </row>
    <row r="20" spans="1:20" x14ac:dyDescent="0.3">
      <c r="A20" s="1499" t="s">
        <v>122</v>
      </c>
      <c r="B20" s="1500"/>
      <c r="C20" s="1501"/>
      <c r="D20" s="1501"/>
      <c r="E20" s="1501"/>
      <c r="F20" s="1501"/>
      <c r="G20" s="1501"/>
      <c r="H20" s="1502">
        <f>SUM(B20:G20)</f>
        <v>0</v>
      </c>
      <c r="I20" s="1489"/>
      <c r="J20" s="1264"/>
      <c r="K20" s="1264"/>
      <c r="L20" s="1264"/>
      <c r="M20" s="1264"/>
      <c r="N20" s="1264"/>
      <c r="O20" s="1264"/>
      <c r="P20" s="1264"/>
      <c r="Q20" s="1264"/>
      <c r="R20" s="1264"/>
      <c r="S20" s="1264"/>
      <c r="T20" s="1264"/>
    </row>
    <row r="21" spans="1:20" ht="16" x14ac:dyDescent="0.3">
      <c r="A21" s="1503" t="s">
        <v>1187</v>
      </c>
      <c r="B21" s="1500"/>
      <c r="C21" s="1501"/>
      <c r="D21" s="1501"/>
      <c r="E21" s="1501"/>
      <c r="F21" s="1501"/>
      <c r="G21" s="1501"/>
      <c r="H21" s="1504" t="s">
        <v>56</v>
      </c>
      <c r="I21" s="1489"/>
      <c r="J21" s="1264"/>
      <c r="K21" s="1264"/>
      <c r="L21" s="1264"/>
      <c r="M21" s="1264"/>
      <c r="N21" s="1264"/>
      <c r="O21" s="1264"/>
      <c r="P21" s="1264"/>
      <c r="Q21" s="1264"/>
      <c r="R21" s="1264"/>
      <c r="S21" s="1264"/>
      <c r="T21" s="1264"/>
    </row>
    <row r="22" spans="1:20" x14ac:dyDescent="0.3">
      <c r="A22" s="1505" t="s">
        <v>123</v>
      </c>
      <c r="B22" s="1506"/>
      <c r="C22" s="1507"/>
      <c r="D22" s="1507"/>
      <c r="E22" s="1507"/>
      <c r="F22" s="1507"/>
      <c r="G22" s="1507"/>
      <c r="H22" s="1504" t="s">
        <v>56</v>
      </c>
      <c r="I22" s="1489"/>
      <c r="J22" s="1264"/>
      <c r="K22" s="1264"/>
      <c r="L22" s="1264"/>
      <c r="M22" s="1264"/>
      <c r="N22" s="1264"/>
      <c r="O22" s="1264"/>
      <c r="P22" s="1264"/>
      <c r="Q22" s="1264"/>
      <c r="R22" s="1264"/>
      <c r="S22" s="1264"/>
      <c r="T22" s="1264"/>
    </row>
    <row r="23" spans="1:20" x14ac:dyDescent="0.3">
      <c r="A23" s="1508" t="s">
        <v>124</v>
      </c>
      <c r="B23" s="1509">
        <f t="shared" ref="B23:G23" si="2">B21-B22</f>
        <v>0</v>
      </c>
      <c r="C23" s="1509">
        <f t="shared" si="2"/>
        <v>0</v>
      </c>
      <c r="D23" s="1509">
        <f t="shared" si="2"/>
        <v>0</v>
      </c>
      <c r="E23" s="1509">
        <f t="shared" si="2"/>
        <v>0</v>
      </c>
      <c r="F23" s="1509">
        <f t="shared" si="2"/>
        <v>0</v>
      </c>
      <c r="G23" s="1509">
        <f t="shared" si="2"/>
        <v>0</v>
      </c>
      <c r="H23" s="1504" t="s">
        <v>56</v>
      </c>
      <c r="I23" s="1489"/>
      <c r="J23" s="1264"/>
      <c r="K23" s="1264"/>
      <c r="L23" s="1264"/>
      <c r="M23" s="1264"/>
      <c r="N23" s="1264"/>
      <c r="O23" s="1264"/>
      <c r="P23" s="1264"/>
      <c r="Q23" s="1264"/>
      <c r="R23" s="1264"/>
      <c r="S23" s="1264"/>
      <c r="T23" s="1264"/>
    </row>
    <row r="24" spans="1:20" ht="14.5" thickBot="1" x14ac:dyDescent="0.35">
      <c r="A24" s="1491" t="s">
        <v>125</v>
      </c>
      <c r="B24" s="1510">
        <f t="shared" ref="B24:G24" si="3">(B20*B23)*12</f>
        <v>0</v>
      </c>
      <c r="C24" s="1510">
        <f t="shared" si="3"/>
        <v>0</v>
      </c>
      <c r="D24" s="1510">
        <f t="shared" si="3"/>
        <v>0</v>
      </c>
      <c r="E24" s="1510">
        <f t="shared" si="3"/>
        <v>0</v>
      </c>
      <c r="F24" s="1510">
        <f t="shared" si="3"/>
        <v>0</v>
      </c>
      <c r="G24" s="1510">
        <f t="shared" si="3"/>
        <v>0</v>
      </c>
      <c r="H24" s="1511">
        <f>SUM(B24:G24)</f>
        <v>0</v>
      </c>
      <c r="I24" s="1489"/>
      <c r="J24" s="1264"/>
      <c r="K24" s="1264"/>
      <c r="L24" s="1264"/>
      <c r="M24" s="1264"/>
      <c r="N24" s="1264"/>
      <c r="O24" s="1264"/>
      <c r="P24" s="1264"/>
      <c r="Q24" s="1264"/>
      <c r="R24" s="1264"/>
      <c r="S24" s="1264"/>
      <c r="T24" s="1264"/>
    </row>
    <row r="25" spans="1:20" ht="12" customHeight="1" thickTop="1" thickBot="1" x14ac:dyDescent="0.35">
      <c r="A25" s="1512" t="s">
        <v>56</v>
      </c>
      <c r="B25" s="1513"/>
      <c r="C25" s="1266"/>
      <c r="D25" s="1264"/>
      <c r="E25" s="1264"/>
      <c r="F25" s="1264"/>
      <c r="G25" s="1264"/>
      <c r="H25" s="1514"/>
      <c r="I25" s="1512"/>
      <c r="J25" s="1264"/>
      <c r="K25" s="1264"/>
      <c r="L25" s="1264"/>
      <c r="M25" s="1264"/>
      <c r="N25" s="1264"/>
      <c r="O25" s="1264"/>
      <c r="P25" s="1264"/>
      <c r="Q25" s="1264"/>
      <c r="R25" s="1264"/>
      <c r="S25" s="1264"/>
      <c r="T25" s="1264"/>
    </row>
    <row r="26" spans="1:20" ht="15" thickTop="1" thickBot="1" x14ac:dyDescent="0.35">
      <c r="A26" s="1486" t="s">
        <v>1391</v>
      </c>
      <c r="B26" s="1487"/>
      <c r="C26" s="2148" t="s">
        <v>1183</v>
      </c>
      <c r="D26" s="2149"/>
      <c r="E26" s="1488"/>
      <c r="F26" s="2150" t="s">
        <v>1184</v>
      </c>
      <c r="G26" s="2151"/>
      <c r="H26" s="2152"/>
      <c r="I26" s="1489"/>
      <c r="J26" s="1264"/>
      <c r="K26" s="1264"/>
      <c r="L26" s="1264"/>
      <c r="M26" s="1264"/>
      <c r="N26" s="1264"/>
      <c r="O26" s="1264"/>
      <c r="P26" s="1264"/>
      <c r="Q26" s="1264"/>
      <c r="R26" s="1264"/>
      <c r="S26" s="1264"/>
    </row>
    <row r="27" spans="1:20" ht="16.5" thickBot="1" x14ac:dyDescent="0.35">
      <c r="A27" s="1491" t="s">
        <v>1185</v>
      </c>
      <c r="B27" s="1492"/>
      <c r="C27" s="1492"/>
      <c r="D27" s="1492"/>
      <c r="E27" s="1493"/>
      <c r="F27" s="1492"/>
      <c r="G27" s="1492"/>
      <c r="H27" s="1494" t="s">
        <v>121</v>
      </c>
      <c r="I27" s="1489"/>
      <c r="J27" s="1264"/>
      <c r="K27" s="1264"/>
      <c r="L27" s="1264"/>
      <c r="M27" s="1264"/>
      <c r="N27" s="1264"/>
      <c r="O27" s="1264"/>
      <c r="P27" s="1264"/>
      <c r="Q27" s="1264"/>
      <c r="R27" s="1264"/>
      <c r="S27" s="1264"/>
      <c r="T27" s="1264"/>
    </row>
    <row r="28" spans="1:20" ht="14.5" thickTop="1" x14ac:dyDescent="0.3">
      <c r="A28" s="1495" t="s">
        <v>1186</v>
      </c>
      <c r="B28" s="1496"/>
      <c r="C28" s="1497"/>
      <c r="D28" s="1497"/>
      <c r="E28" s="1497"/>
      <c r="F28" s="1497"/>
      <c r="G28" s="1497"/>
      <c r="H28" s="1498">
        <f>+(B28*B29)+(C28*C29)+(D28*D29)+(E28*E29)+(F28*F29)+(G28*G29)</f>
        <v>0</v>
      </c>
      <c r="I28" s="1489"/>
      <c r="J28" s="1264"/>
      <c r="K28" s="1264"/>
      <c r="L28" s="1264"/>
      <c r="M28" s="1264"/>
      <c r="N28" s="1264"/>
      <c r="O28" s="1264"/>
      <c r="P28" s="1264"/>
      <c r="Q28" s="1264"/>
      <c r="R28" s="1264"/>
      <c r="S28" s="1264"/>
      <c r="T28" s="1264"/>
    </row>
    <row r="29" spans="1:20" x14ac:dyDescent="0.3">
      <c r="A29" s="1499" t="s">
        <v>122</v>
      </c>
      <c r="B29" s="1500"/>
      <c r="C29" s="1501"/>
      <c r="D29" s="1501"/>
      <c r="E29" s="1501"/>
      <c r="F29" s="1501"/>
      <c r="G29" s="1501"/>
      <c r="H29" s="1502">
        <f>SUM(B29:G29)</f>
        <v>0</v>
      </c>
      <c r="I29" s="1489"/>
      <c r="J29" s="1264"/>
      <c r="K29" s="1264"/>
      <c r="L29" s="1264"/>
      <c r="M29" s="1264"/>
      <c r="N29" s="1264"/>
      <c r="O29" s="1264"/>
      <c r="P29" s="1264"/>
      <c r="Q29" s="1264"/>
      <c r="R29" s="1264"/>
      <c r="S29" s="1264"/>
      <c r="T29" s="1264"/>
    </row>
    <row r="30" spans="1:20" ht="16" x14ac:dyDescent="0.3">
      <c r="A30" s="1503" t="s">
        <v>1187</v>
      </c>
      <c r="B30" s="1500"/>
      <c r="C30" s="1501"/>
      <c r="D30" s="1501"/>
      <c r="E30" s="1501"/>
      <c r="F30" s="1501"/>
      <c r="G30" s="1501"/>
      <c r="H30" s="1504" t="s">
        <v>56</v>
      </c>
      <c r="I30" s="1489"/>
      <c r="J30" s="1264"/>
      <c r="K30" s="1264"/>
      <c r="L30" s="1264"/>
      <c r="M30" s="1264"/>
      <c r="N30" s="1264"/>
      <c r="O30" s="1264"/>
      <c r="P30" s="1264"/>
      <c r="Q30" s="1264"/>
      <c r="R30" s="1264"/>
      <c r="S30" s="1264"/>
      <c r="T30" s="1264"/>
    </row>
    <row r="31" spans="1:20" x14ac:dyDescent="0.3">
      <c r="A31" s="1505" t="s">
        <v>123</v>
      </c>
      <c r="B31" s="1506"/>
      <c r="C31" s="1507"/>
      <c r="D31" s="1507"/>
      <c r="E31" s="1507"/>
      <c r="F31" s="1507"/>
      <c r="G31" s="1507"/>
      <c r="H31" s="1504" t="s">
        <v>56</v>
      </c>
      <c r="I31" s="1489"/>
      <c r="J31" s="1264"/>
      <c r="K31" s="1264"/>
      <c r="L31" s="1264"/>
      <c r="M31" s="1264"/>
      <c r="N31" s="1264"/>
      <c r="O31" s="1264"/>
      <c r="P31" s="1264"/>
      <c r="Q31" s="1264"/>
      <c r="R31" s="1264"/>
      <c r="S31" s="1264"/>
      <c r="T31" s="1264"/>
    </row>
    <row r="32" spans="1:20" x14ac:dyDescent="0.3">
      <c r="A32" s="1508" t="s">
        <v>124</v>
      </c>
      <c r="B32" s="1509">
        <f t="shared" ref="B32:G32" si="4">B30-B31</f>
        <v>0</v>
      </c>
      <c r="C32" s="1509">
        <f t="shared" si="4"/>
        <v>0</v>
      </c>
      <c r="D32" s="1509">
        <f>D30-D31</f>
        <v>0</v>
      </c>
      <c r="E32" s="1509">
        <f t="shared" si="4"/>
        <v>0</v>
      </c>
      <c r="F32" s="1509">
        <f t="shared" si="4"/>
        <v>0</v>
      </c>
      <c r="G32" s="1509">
        <f t="shared" si="4"/>
        <v>0</v>
      </c>
      <c r="H32" s="1504" t="s">
        <v>56</v>
      </c>
      <c r="I32" s="1489"/>
      <c r="J32" s="1264"/>
      <c r="K32" s="1264"/>
      <c r="L32" s="1264"/>
      <c r="M32" s="1264"/>
      <c r="N32" s="1264"/>
      <c r="O32" s="1264"/>
      <c r="P32" s="1264"/>
      <c r="Q32" s="1264"/>
      <c r="R32" s="1264"/>
      <c r="S32" s="1264"/>
      <c r="T32" s="1264"/>
    </row>
    <row r="33" spans="1:21" ht="14.5" thickBot="1" x14ac:dyDescent="0.35">
      <c r="A33" s="1491" t="s">
        <v>125</v>
      </c>
      <c r="B33" s="1510">
        <f t="shared" ref="B33:G33" si="5">(B29*B32)*12</f>
        <v>0</v>
      </c>
      <c r="C33" s="1510">
        <f t="shared" si="5"/>
        <v>0</v>
      </c>
      <c r="D33" s="1510">
        <f t="shared" si="5"/>
        <v>0</v>
      </c>
      <c r="E33" s="1510">
        <f t="shared" si="5"/>
        <v>0</v>
      </c>
      <c r="F33" s="1510">
        <f t="shared" si="5"/>
        <v>0</v>
      </c>
      <c r="G33" s="1510">
        <f t="shared" si="5"/>
        <v>0</v>
      </c>
      <c r="H33" s="1511">
        <f>SUM(B33:G33)</f>
        <v>0</v>
      </c>
      <c r="I33" s="1489"/>
      <c r="J33" s="1264"/>
      <c r="K33" s="1264"/>
      <c r="L33" s="1264"/>
      <c r="M33" s="1264"/>
      <c r="N33" s="1264"/>
      <c r="O33" s="1264"/>
      <c r="P33" s="1264"/>
      <c r="Q33" s="1264"/>
      <c r="R33" s="1264"/>
      <c r="S33" s="1264"/>
      <c r="T33" s="1264"/>
    </row>
    <row r="34" spans="1:21" ht="12" customHeight="1" thickTop="1" thickBot="1" x14ac:dyDescent="0.35">
      <c r="A34" s="1512" t="s">
        <v>56</v>
      </c>
      <c r="B34" s="1513"/>
      <c r="C34" s="1266"/>
      <c r="D34" s="1264"/>
      <c r="E34" s="1264"/>
      <c r="F34" s="1264"/>
      <c r="G34" s="1264"/>
      <c r="H34" s="1514"/>
      <c r="I34" s="1512"/>
      <c r="J34" s="1264"/>
      <c r="K34" s="1264"/>
      <c r="L34" s="1264"/>
      <c r="M34" s="1264"/>
      <c r="N34" s="1264"/>
      <c r="O34" s="1264"/>
      <c r="P34" s="1264"/>
      <c r="Q34" s="1264"/>
      <c r="R34" s="1264"/>
      <c r="S34" s="1264"/>
      <c r="T34" s="1264"/>
    </row>
    <row r="35" spans="1:21" ht="15" thickTop="1" thickBot="1" x14ac:dyDescent="0.35">
      <c r="A35" s="1486" t="s">
        <v>1188</v>
      </c>
      <c r="B35" s="1487"/>
      <c r="C35" s="2148" t="s">
        <v>1189</v>
      </c>
      <c r="D35" s="2149"/>
      <c r="E35" s="1488"/>
      <c r="F35" s="2150" t="s">
        <v>1184</v>
      </c>
      <c r="G35" s="2151"/>
      <c r="H35" s="2152"/>
      <c r="J35" s="1264"/>
      <c r="K35" s="1264"/>
      <c r="L35" s="1264"/>
      <c r="M35" s="1264"/>
      <c r="N35" s="1264"/>
      <c r="O35" s="1264"/>
      <c r="P35" s="1264"/>
      <c r="Q35" s="1264"/>
      <c r="R35" s="1264"/>
      <c r="S35" s="1264"/>
      <c r="T35" s="1264"/>
    </row>
    <row r="36" spans="1:21" ht="16.5" thickBot="1" x14ac:dyDescent="0.35">
      <c r="A36" s="1491" t="s">
        <v>1185</v>
      </c>
      <c r="B36" s="1492"/>
      <c r="C36" s="1492"/>
      <c r="D36" s="1492"/>
      <c r="E36" s="1493"/>
      <c r="F36" s="1492"/>
      <c r="G36" s="1492"/>
      <c r="H36" s="1494" t="s">
        <v>121</v>
      </c>
      <c r="I36" s="1489"/>
      <c r="J36" s="1264"/>
      <c r="K36" s="1264"/>
      <c r="L36" s="1264"/>
      <c r="M36" s="1264"/>
      <c r="N36" s="1264"/>
      <c r="O36" s="1264"/>
      <c r="P36" s="1264"/>
      <c r="Q36" s="1264"/>
      <c r="R36" s="1264"/>
      <c r="S36" s="1264"/>
      <c r="T36" s="1264"/>
    </row>
    <row r="37" spans="1:21" ht="14.5" thickTop="1" x14ac:dyDescent="0.3">
      <c r="A37" s="1495" t="s">
        <v>1186</v>
      </c>
      <c r="B37" s="1496"/>
      <c r="C37" s="1497"/>
      <c r="D37" s="1497"/>
      <c r="E37" s="1497"/>
      <c r="F37" s="1497"/>
      <c r="G37" s="1497">
        <v>0</v>
      </c>
      <c r="H37" s="1498">
        <f>+(B37*B38)+(C37*C38)+(D37*D38)+(E37*E38)+(F37*F38)+(G37*G38)</f>
        <v>0</v>
      </c>
      <c r="I37" s="1489"/>
      <c r="J37" s="1264"/>
      <c r="K37" s="1264"/>
      <c r="L37" s="1264"/>
      <c r="M37" s="1264"/>
      <c r="N37" s="1264"/>
      <c r="O37" s="1264"/>
      <c r="P37" s="1264"/>
      <c r="Q37" s="1264"/>
      <c r="R37" s="1264"/>
      <c r="S37" s="1264"/>
      <c r="T37" s="1264"/>
    </row>
    <row r="38" spans="1:21" x14ac:dyDescent="0.3">
      <c r="A38" s="1499" t="s">
        <v>122</v>
      </c>
      <c r="B38" s="1500"/>
      <c r="C38" s="1501"/>
      <c r="D38" s="1501"/>
      <c r="E38" s="1501"/>
      <c r="F38" s="1501"/>
      <c r="G38" s="1501">
        <v>0</v>
      </c>
      <c r="H38" s="1502">
        <f>SUM(B38:G38)</f>
        <v>0</v>
      </c>
      <c r="I38" s="1489"/>
      <c r="J38" s="1264"/>
      <c r="K38" s="1264"/>
      <c r="L38" s="1264"/>
      <c r="M38" s="1264"/>
      <c r="N38" s="1264"/>
      <c r="O38" s="1264"/>
      <c r="P38" s="1264"/>
      <c r="Q38" s="1264"/>
      <c r="R38" s="1264"/>
      <c r="S38" s="1264"/>
      <c r="T38" s="1264"/>
    </row>
    <row r="39" spans="1:21" ht="16" x14ac:dyDescent="0.3">
      <c r="A39" s="1503" t="s">
        <v>1187</v>
      </c>
      <c r="B39" s="1500">
        <v>0</v>
      </c>
      <c r="C39" s="1501">
        <v>0</v>
      </c>
      <c r="D39" s="1501"/>
      <c r="E39" s="1501"/>
      <c r="F39" s="1501"/>
      <c r="G39" s="1501">
        <v>0</v>
      </c>
      <c r="H39" s="1504" t="s">
        <v>56</v>
      </c>
      <c r="I39" s="1489"/>
      <c r="J39" s="1264"/>
      <c r="K39" s="1264"/>
      <c r="L39" s="1264"/>
      <c r="M39" s="1264"/>
      <c r="N39" s="1264"/>
      <c r="O39" s="1264"/>
      <c r="P39" s="1264"/>
      <c r="Q39" s="1264"/>
      <c r="R39" s="1264"/>
      <c r="S39" s="1264"/>
      <c r="T39" s="1264"/>
    </row>
    <row r="40" spans="1:21" x14ac:dyDescent="0.3">
      <c r="A40" s="1505" t="s">
        <v>123</v>
      </c>
      <c r="B40" s="1506">
        <v>0</v>
      </c>
      <c r="C40" s="1507">
        <v>0</v>
      </c>
      <c r="D40" s="1507"/>
      <c r="E40" s="1507"/>
      <c r="F40" s="1507"/>
      <c r="G40" s="1507">
        <v>0</v>
      </c>
      <c r="H40" s="1504" t="s">
        <v>56</v>
      </c>
      <c r="I40" s="1489"/>
      <c r="J40" s="1264"/>
      <c r="K40" s="1264"/>
      <c r="L40" s="1264"/>
      <c r="M40" s="1264"/>
      <c r="N40" s="1264"/>
      <c r="O40" s="1264"/>
      <c r="P40" s="1264"/>
      <c r="Q40" s="1264"/>
      <c r="R40" s="1264"/>
      <c r="S40" s="1264"/>
      <c r="T40" s="1264"/>
    </row>
    <row r="41" spans="1:21" x14ac:dyDescent="0.3">
      <c r="A41" s="1508" t="s">
        <v>124</v>
      </c>
      <c r="B41" s="1509">
        <f t="shared" ref="B41:G41" si="6">B39-B40</f>
        <v>0</v>
      </c>
      <c r="C41" s="1509">
        <f t="shared" si="6"/>
        <v>0</v>
      </c>
      <c r="D41" s="1509">
        <f t="shared" si="6"/>
        <v>0</v>
      </c>
      <c r="E41" s="1509">
        <f t="shared" si="6"/>
        <v>0</v>
      </c>
      <c r="F41" s="1509">
        <f t="shared" si="6"/>
        <v>0</v>
      </c>
      <c r="G41" s="1509">
        <f t="shared" si="6"/>
        <v>0</v>
      </c>
      <c r="H41" s="1504" t="s">
        <v>56</v>
      </c>
      <c r="I41" s="1489"/>
      <c r="J41" s="1264"/>
      <c r="K41" s="1264"/>
      <c r="L41" s="1264"/>
      <c r="M41" s="1264"/>
      <c r="N41" s="1264"/>
      <c r="O41" s="1264"/>
      <c r="P41" s="1264"/>
      <c r="Q41" s="1264"/>
      <c r="R41" s="1264"/>
      <c r="S41" s="1264"/>
      <c r="T41" s="1264"/>
    </row>
    <row r="42" spans="1:21" ht="14.5" thickBot="1" x14ac:dyDescent="0.35">
      <c r="A42" s="1491" t="s">
        <v>125</v>
      </c>
      <c r="B42" s="1510">
        <f t="shared" ref="B42:G42" si="7">(B38*B41)*12</f>
        <v>0</v>
      </c>
      <c r="C42" s="1510">
        <f t="shared" si="7"/>
        <v>0</v>
      </c>
      <c r="D42" s="1510">
        <f t="shared" si="7"/>
        <v>0</v>
      </c>
      <c r="E42" s="1510">
        <f t="shared" si="7"/>
        <v>0</v>
      </c>
      <c r="F42" s="1510">
        <f t="shared" si="7"/>
        <v>0</v>
      </c>
      <c r="G42" s="1510">
        <f t="shared" si="7"/>
        <v>0</v>
      </c>
      <c r="H42" s="1511">
        <f>SUM(B42:G42)</f>
        <v>0</v>
      </c>
      <c r="I42" s="1489"/>
      <c r="J42" s="1264"/>
      <c r="K42" s="1264"/>
      <c r="L42" s="1264"/>
      <c r="M42" s="1264"/>
      <c r="N42" s="1264"/>
      <c r="O42" s="1264"/>
      <c r="P42" s="1264"/>
      <c r="Q42" s="1264"/>
      <c r="R42" s="1264"/>
      <c r="S42" s="1264"/>
      <c r="T42" s="1264"/>
    </row>
    <row r="43" spans="1:21" ht="12" customHeight="1" thickTop="1" thickBot="1" x14ac:dyDescent="0.35">
      <c r="A43" s="1515"/>
      <c r="B43" s="1516"/>
      <c r="C43" s="1517"/>
      <c r="D43" s="1518"/>
      <c r="E43" s="1518"/>
      <c r="F43" s="1518"/>
      <c r="G43" s="1518"/>
      <c r="H43" s="1518"/>
      <c r="I43" s="1512"/>
      <c r="J43" s="1264"/>
      <c r="K43" s="1264"/>
      <c r="L43" s="1264"/>
      <c r="M43" s="1264"/>
      <c r="N43" s="1264"/>
      <c r="O43" s="1264"/>
      <c r="P43" s="1264"/>
      <c r="Q43" s="1264"/>
      <c r="R43" s="1264"/>
      <c r="S43" s="1264"/>
      <c r="T43" s="1264"/>
      <c r="U43" s="1264"/>
    </row>
    <row r="44" spans="1:21" ht="15" thickTop="1" thickBot="1" x14ac:dyDescent="0.35">
      <c r="A44" s="1486" t="s">
        <v>1190</v>
      </c>
      <c r="B44" s="1487"/>
      <c r="C44" s="2148" t="s">
        <v>1189</v>
      </c>
      <c r="D44" s="2149"/>
      <c r="E44" s="1488"/>
      <c r="F44" s="2150" t="s">
        <v>1184</v>
      </c>
      <c r="G44" s="2151"/>
      <c r="H44" s="2152"/>
      <c r="J44" s="1264"/>
      <c r="K44" s="1264"/>
      <c r="L44" s="1264"/>
      <c r="M44" s="1264"/>
      <c r="N44" s="1264"/>
      <c r="O44" s="1264"/>
      <c r="P44" s="1264"/>
      <c r="Q44" s="1264"/>
      <c r="R44" s="1264"/>
      <c r="S44" s="1264"/>
      <c r="T44" s="1264"/>
      <c r="U44" s="1264"/>
    </row>
    <row r="45" spans="1:21" ht="16.5" thickBot="1" x14ac:dyDescent="0.35">
      <c r="A45" s="1491" t="s">
        <v>1185</v>
      </c>
      <c r="B45" s="1492"/>
      <c r="C45" s="1492"/>
      <c r="D45" s="1492"/>
      <c r="E45" s="1493"/>
      <c r="F45" s="1492"/>
      <c r="G45" s="1492"/>
      <c r="H45" s="1494" t="s">
        <v>121</v>
      </c>
      <c r="J45" s="1264"/>
      <c r="K45" s="1264"/>
      <c r="L45" s="1264"/>
      <c r="M45" s="1264"/>
      <c r="N45" s="1264"/>
      <c r="O45" s="1264"/>
      <c r="P45" s="1264"/>
      <c r="Q45" s="1264"/>
      <c r="R45" s="1264"/>
      <c r="S45" s="1264"/>
      <c r="T45" s="1264"/>
      <c r="U45" s="1264"/>
    </row>
    <row r="46" spans="1:21" ht="14.5" thickTop="1" x14ac:dyDescent="0.3">
      <c r="A46" s="1495" t="s">
        <v>1186</v>
      </c>
      <c r="B46" s="1496">
        <v>0</v>
      </c>
      <c r="C46" s="1497">
        <v>0</v>
      </c>
      <c r="D46" s="1497">
        <v>0</v>
      </c>
      <c r="E46" s="1497"/>
      <c r="F46" s="1497"/>
      <c r="G46" s="1497">
        <v>0</v>
      </c>
      <c r="H46" s="1498">
        <f>+(B46*B47)+(C46*C47)+(D46*D47)+(E46*E47)+(F46*F47)+(G46*G47)</f>
        <v>0</v>
      </c>
      <c r="I46" s="1489"/>
      <c r="J46" s="1264"/>
      <c r="K46" s="1264"/>
      <c r="L46" s="1264"/>
      <c r="M46" s="1264"/>
      <c r="N46" s="1264"/>
      <c r="O46" s="1264"/>
      <c r="P46" s="1264"/>
      <c r="Q46" s="1264"/>
      <c r="R46" s="1264"/>
      <c r="S46" s="1264"/>
      <c r="T46" s="1264"/>
      <c r="U46" s="1264"/>
    </row>
    <row r="47" spans="1:21" x14ac:dyDescent="0.3">
      <c r="A47" s="1499" t="s">
        <v>122</v>
      </c>
      <c r="B47" s="1500">
        <v>0</v>
      </c>
      <c r="C47" s="1501">
        <v>0</v>
      </c>
      <c r="D47" s="1501">
        <v>0</v>
      </c>
      <c r="E47" s="1501"/>
      <c r="F47" s="1501"/>
      <c r="G47" s="1501">
        <v>0</v>
      </c>
      <c r="H47" s="1502">
        <f>SUM(B47:G47)</f>
        <v>0</v>
      </c>
      <c r="I47" s="1489"/>
      <c r="J47" s="1264"/>
      <c r="K47" s="1264"/>
      <c r="L47" s="1264"/>
      <c r="M47" s="1264"/>
      <c r="N47" s="1264"/>
      <c r="O47" s="1264"/>
      <c r="P47" s="1264"/>
      <c r="Q47" s="1264"/>
      <c r="R47" s="1264"/>
      <c r="S47" s="1264"/>
      <c r="T47" s="1264"/>
      <c r="U47" s="1264"/>
    </row>
    <row r="48" spans="1:21" ht="16" x14ac:dyDescent="0.3">
      <c r="A48" s="1503" t="s">
        <v>1187</v>
      </c>
      <c r="B48" s="1500">
        <v>0</v>
      </c>
      <c r="C48" s="1501">
        <v>0</v>
      </c>
      <c r="D48" s="1501">
        <v>0</v>
      </c>
      <c r="E48" s="1501"/>
      <c r="F48" s="1501"/>
      <c r="G48" s="1501">
        <v>0</v>
      </c>
      <c r="H48" s="1504" t="s">
        <v>56</v>
      </c>
      <c r="I48" s="1489"/>
      <c r="J48" s="1264"/>
      <c r="K48" s="1264"/>
      <c r="L48" s="1264"/>
      <c r="M48" s="1264"/>
      <c r="N48" s="1264"/>
      <c r="O48" s="1264"/>
      <c r="P48" s="1264"/>
      <c r="Q48" s="1264"/>
      <c r="R48" s="1264"/>
      <c r="S48" s="1264"/>
      <c r="T48" s="1264"/>
      <c r="U48" s="1264"/>
    </row>
    <row r="49" spans="1:21" x14ac:dyDescent="0.3">
      <c r="A49" s="1505" t="s">
        <v>123</v>
      </c>
      <c r="B49" s="1506">
        <v>0</v>
      </c>
      <c r="C49" s="1507">
        <v>0</v>
      </c>
      <c r="D49" s="1507">
        <v>0</v>
      </c>
      <c r="E49" s="1507"/>
      <c r="F49" s="1507"/>
      <c r="G49" s="1507">
        <v>0</v>
      </c>
      <c r="H49" s="1504" t="s">
        <v>56</v>
      </c>
      <c r="I49" s="1489"/>
      <c r="J49" s="1264"/>
      <c r="K49" s="1264"/>
      <c r="L49" s="1264"/>
      <c r="M49" s="1264"/>
      <c r="N49" s="1264"/>
      <c r="O49" s="1264"/>
      <c r="P49" s="1264"/>
      <c r="Q49" s="1264"/>
      <c r="R49" s="1264"/>
      <c r="S49" s="1264"/>
      <c r="T49" s="1264"/>
      <c r="U49" s="1264"/>
    </row>
    <row r="50" spans="1:21" x14ac:dyDescent="0.3">
      <c r="A50" s="1508" t="s">
        <v>124</v>
      </c>
      <c r="B50" s="1509">
        <f t="shared" ref="B50:G50" si="8">B48-B49</f>
        <v>0</v>
      </c>
      <c r="C50" s="1509">
        <f t="shared" si="8"/>
        <v>0</v>
      </c>
      <c r="D50" s="1509">
        <f t="shared" si="8"/>
        <v>0</v>
      </c>
      <c r="E50" s="1509">
        <f t="shared" si="8"/>
        <v>0</v>
      </c>
      <c r="F50" s="1509">
        <f t="shared" si="8"/>
        <v>0</v>
      </c>
      <c r="G50" s="1509">
        <f t="shared" si="8"/>
        <v>0</v>
      </c>
      <c r="H50" s="1504" t="s">
        <v>56</v>
      </c>
      <c r="I50" s="1489"/>
      <c r="J50" s="1264"/>
      <c r="K50" s="1264"/>
      <c r="L50" s="1264"/>
      <c r="M50" s="1264"/>
      <c r="N50" s="1264"/>
      <c r="O50" s="1264"/>
      <c r="P50" s="1264"/>
      <c r="Q50" s="1264"/>
      <c r="R50" s="1264"/>
      <c r="S50" s="1264"/>
      <c r="T50" s="1264"/>
      <c r="U50" s="1264"/>
    </row>
    <row r="51" spans="1:21" ht="14.5" thickBot="1" x14ac:dyDescent="0.35">
      <c r="A51" s="1491" t="s">
        <v>125</v>
      </c>
      <c r="B51" s="1510">
        <f t="shared" ref="B51:G51" si="9">(B47*B50)*12</f>
        <v>0</v>
      </c>
      <c r="C51" s="1510">
        <f t="shared" si="9"/>
        <v>0</v>
      </c>
      <c r="D51" s="1510">
        <f t="shared" si="9"/>
        <v>0</v>
      </c>
      <c r="E51" s="1510">
        <f t="shared" si="9"/>
        <v>0</v>
      </c>
      <c r="F51" s="1510">
        <f t="shared" si="9"/>
        <v>0</v>
      </c>
      <c r="G51" s="1510">
        <f t="shared" si="9"/>
        <v>0</v>
      </c>
      <c r="H51" s="1511">
        <f>SUM(B51:G51)</f>
        <v>0</v>
      </c>
      <c r="I51" s="1489"/>
      <c r="J51" s="1264"/>
      <c r="K51" s="1264"/>
      <c r="L51" s="1264"/>
      <c r="M51" s="1264"/>
      <c r="N51" s="1264"/>
      <c r="O51" s="1264"/>
      <c r="P51" s="1264"/>
      <c r="Q51" s="1264"/>
      <c r="R51" s="1264"/>
      <c r="S51" s="1264"/>
      <c r="T51" s="1264"/>
      <c r="U51" s="1264"/>
    </row>
    <row r="52" spans="1:21" ht="12" customHeight="1" thickTop="1" thickBot="1" x14ac:dyDescent="0.35">
      <c r="A52" s="1519"/>
      <c r="B52" s="1520"/>
      <c r="C52" s="1521"/>
      <c r="D52" s="1439"/>
      <c r="E52" s="1439"/>
      <c r="F52" s="1439"/>
      <c r="G52" s="1439"/>
      <c r="H52" s="1439"/>
      <c r="I52" s="1512"/>
      <c r="J52" s="1264"/>
      <c r="K52" s="1264"/>
      <c r="L52" s="1264"/>
      <c r="M52" s="1264"/>
      <c r="N52" s="1264"/>
      <c r="O52" s="1264"/>
      <c r="P52" s="1264"/>
      <c r="Q52" s="1264"/>
      <c r="R52" s="1264"/>
      <c r="S52" s="1264"/>
      <c r="T52" s="1264"/>
      <c r="U52" s="1264"/>
    </row>
    <row r="53" spans="1:21" ht="15" thickTop="1" thickBot="1" x14ac:dyDescent="0.35">
      <c r="A53" s="1486" t="s">
        <v>1191</v>
      </c>
      <c r="B53" s="1487"/>
      <c r="C53" s="2148" t="s">
        <v>1189</v>
      </c>
      <c r="D53" s="2149"/>
      <c r="E53" s="1488"/>
      <c r="F53" s="2150" t="s">
        <v>1184</v>
      </c>
      <c r="G53" s="2151"/>
      <c r="H53" s="2152"/>
      <c r="I53" s="1264"/>
      <c r="J53" s="1264"/>
      <c r="K53" s="1264"/>
      <c r="L53" s="1264"/>
      <c r="M53" s="1264"/>
      <c r="N53" s="1264"/>
      <c r="O53" s="1264"/>
      <c r="P53" s="1264"/>
      <c r="Q53" s="1264"/>
      <c r="R53" s="1264"/>
      <c r="S53" s="1264"/>
      <c r="T53" s="1264"/>
      <c r="U53" s="1264"/>
    </row>
    <row r="54" spans="1:21" ht="16.5" thickBot="1" x14ac:dyDescent="0.35">
      <c r="A54" s="1491" t="s">
        <v>1185</v>
      </c>
      <c r="B54" s="1492"/>
      <c r="C54" s="1492"/>
      <c r="D54" s="1492"/>
      <c r="E54" s="1493"/>
      <c r="F54" s="1492"/>
      <c r="G54" s="1492"/>
      <c r="H54" s="1494" t="s">
        <v>121</v>
      </c>
      <c r="I54" s="1264"/>
      <c r="J54" s="1264"/>
      <c r="K54" s="1264"/>
      <c r="L54" s="1264"/>
      <c r="M54" s="1264"/>
      <c r="N54" s="1264"/>
      <c r="O54" s="1264"/>
      <c r="P54" s="1264"/>
      <c r="Q54" s="1264"/>
      <c r="R54" s="1264"/>
      <c r="S54" s="1264"/>
      <c r="T54" s="1264"/>
      <c r="U54" s="1264"/>
    </row>
    <row r="55" spans="1:21" ht="14.5" thickTop="1" x14ac:dyDescent="0.3">
      <c r="A55" s="1495" t="s">
        <v>1186</v>
      </c>
      <c r="B55" s="1496">
        <v>0</v>
      </c>
      <c r="C55" s="1497">
        <v>0</v>
      </c>
      <c r="D55" s="1497">
        <v>0</v>
      </c>
      <c r="E55" s="1497">
        <v>0</v>
      </c>
      <c r="F55" s="1497">
        <v>0</v>
      </c>
      <c r="G55" s="1497">
        <v>0</v>
      </c>
      <c r="H55" s="1498">
        <f>+(B55*B56)+(C55*C56)+(D55*D56)+(E55*E56)+(F55*F56)+(G55*G56)</f>
        <v>0</v>
      </c>
      <c r="I55" s="1264"/>
      <c r="J55" s="1264"/>
      <c r="K55" s="1264"/>
      <c r="L55" s="1264"/>
      <c r="M55" s="1264"/>
      <c r="N55" s="1264"/>
      <c r="O55" s="1264"/>
      <c r="P55" s="1264"/>
      <c r="Q55" s="1264"/>
      <c r="R55" s="1264"/>
      <c r="S55" s="1264"/>
      <c r="T55" s="1264"/>
      <c r="U55" s="1264"/>
    </row>
    <row r="56" spans="1:21" x14ac:dyDescent="0.3">
      <c r="A56" s="1499" t="s">
        <v>122</v>
      </c>
      <c r="B56" s="1500">
        <v>0</v>
      </c>
      <c r="C56" s="1501">
        <v>0</v>
      </c>
      <c r="D56" s="1501">
        <v>0</v>
      </c>
      <c r="E56" s="1501">
        <v>0</v>
      </c>
      <c r="F56" s="1501">
        <v>0</v>
      </c>
      <c r="G56" s="1501">
        <v>0</v>
      </c>
      <c r="H56" s="1502">
        <f>SUM(B56:G56)</f>
        <v>0</v>
      </c>
      <c r="I56" s="1264"/>
      <c r="J56" s="1264"/>
      <c r="K56" s="1264"/>
      <c r="L56" s="1264"/>
      <c r="M56" s="1264"/>
      <c r="N56" s="1264"/>
      <c r="O56" s="1264"/>
      <c r="P56" s="1264"/>
      <c r="Q56" s="1264"/>
      <c r="R56" s="1264"/>
      <c r="S56" s="1264"/>
      <c r="T56" s="1264"/>
      <c r="U56" s="1264"/>
    </row>
    <row r="57" spans="1:21" ht="16" x14ac:dyDescent="0.3">
      <c r="A57" s="1503" t="s">
        <v>1187</v>
      </c>
      <c r="B57" s="1500">
        <v>0</v>
      </c>
      <c r="C57" s="1501">
        <v>0</v>
      </c>
      <c r="D57" s="1501">
        <v>0</v>
      </c>
      <c r="E57" s="1501">
        <v>0</v>
      </c>
      <c r="F57" s="1501">
        <v>0</v>
      </c>
      <c r="G57" s="1501">
        <v>0</v>
      </c>
      <c r="H57" s="1504" t="s">
        <v>56</v>
      </c>
      <c r="I57" s="1264"/>
      <c r="J57" s="1264"/>
      <c r="K57" s="1264"/>
      <c r="L57" s="1264"/>
      <c r="M57" s="1264"/>
      <c r="N57" s="1264"/>
      <c r="O57" s="1264"/>
      <c r="P57" s="1264"/>
      <c r="Q57" s="1264"/>
      <c r="R57" s="1264"/>
      <c r="S57" s="1264"/>
      <c r="T57" s="1264"/>
      <c r="U57" s="1264"/>
    </row>
    <row r="58" spans="1:21" x14ac:dyDescent="0.3">
      <c r="A58" s="1505" t="s">
        <v>123</v>
      </c>
      <c r="B58" s="1506">
        <v>0</v>
      </c>
      <c r="C58" s="1507">
        <v>0</v>
      </c>
      <c r="D58" s="1507">
        <v>0</v>
      </c>
      <c r="E58" s="1507">
        <v>0</v>
      </c>
      <c r="F58" s="1507">
        <v>0</v>
      </c>
      <c r="G58" s="1507">
        <v>0</v>
      </c>
      <c r="H58" s="1504" t="s">
        <v>56</v>
      </c>
      <c r="I58" s="1264"/>
      <c r="J58" s="1264"/>
      <c r="K58" s="1264"/>
      <c r="L58" s="1264"/>
      <c r="M58" s="1264"/>
      <c r="N58" s="1264"/>
      <c r="O58" s="1264"/>
      <c r="P58" s="1264"/>
      <c r="Q58" s="1264"/>
      <c r="R58" s="1264"/>
      <c r="S58" s="1264"/>
      <c r="T58" s="1264"/>
      <c r="U58" s="1264"/>
    </row>
    <row r="59" spans="1:21" x14ac:dyDescent="0.3">
      <c r="A59" s="1508" t="s">
        <v>124</v>
      </c>
      <c r="B59" s="1509">
        <f t="shared" ref="B59:G59" si="10">B57-B58</f>
        <v>0</v>
      </c>
      <c r="C59" s="1509">
        <f t="shared" si="10"/>
        <v>0</v>
      </c>
      <c r="D59" s="1509">
        <f t="shared" si="10"/>
        <v>0</v>
      </c>
      <c r="E59" s="1509">
        <f t="shared" si="10"/>
        <v>0</v>
      </c>
      <c r="F59" s="1509">
        <f t="shared" si="10"/>
        <v>0</v>
      </c>
      <c r="G59" s="1509">
        <f t="shared" si="10"/>
        <v>0</v>
      </c>
      <c r="H59" s="1504" t="s">
        <v>56</v>
      </c>
      <c r="I59" s="1264"/>
      <c r="J59" s="1264"/>
      <c r="K59" s="1264"/>
      <c r="L59" s="1264"/>
      <c r="M59" s="1264"/>
      <c r="N59" s="1264"/>
      <c r="O59" s="1264"/>
      <c r="P59" s="1264"/>
      <c r="Q59" s="1264"/>
      <c r="R59" s="1264"/>
      <c r="S59" s="1264"/>
      <c r="T59" s="1264"/>
      <c r="U59" s="1264"/>
    </row>
    <row r="60" spans="1:21" ht="14.5" thickBot="1" x14ac:dyDescent="0.35">
      <c r="A60" s="1491" t="s">
        <v>125</v>
      </c>
      <c r="B60" s="1510">
        <f t="shared" ref="B60:G60" si="11">(B56*B59)*12</f>
        <v>0</v>
      </c>
      <c r="C60" s="1510">
        <f t="shared" si="11"/>
        <v>0</v>
      </c>
      <c r="D60" s="1510">
        <f t="shared" si="11"/>
        <v>0</v>
      </c>
      <c r="E60" s="1510">
        <f t="shared" si="11"/>
        <v>0</v>
      </c>
      <c r="F60" s="1510">
        <f t="shared" si="11"/>
        <v>0</v>
      </c>
      <c r="G60" s="1510">
        <f t="shared" si="11"/>
        <v>0</v>
      </c>
      <c r="H60" s="1511">
        <f>SUM(B60:G60)</f>
        <v>0</v>
      </c>
      <c r="I60" s="1264"/>
      <c r="J60" s="1264"/>
      <c r="K60" s="1264"/>
      <c r="L60" s="1264"/>
      <c r="M60" s="1264"/>
      <c r="N60" s="1264"/>
      <c r="O60" s="1264"/>
      <c r="P60" s="1264"/>
      <c r="Q60" s="1264"/>
      <c r="R60" s="1264"/>
      <c r="S60" s="1264"/>
      <c r="T60" s="1264"/>
      <c r="U60" s="1264"/>
    </row>
    <row r="61" spans="1:21" ht="12" customHeight="1" thickTop="1" thickBot="1" x14ac:dyDescent="0.35">
      <c r="A61" s="1519"/>
      <c r="B61" s="1520"/>
      <c r="C61" s="1521"/>
      <c r="D61" s="1439"/>
      <c r="E61" s="1439"/>
      <c r="F61" s="1439"/>
      <c r="G61" s="1439"/>
      <c r="H61" s="1439"/>
      <c r="I61" s="1264"/>
      <c r="J61" s="1264"/>
      <c r="K61" s="1264"/>
      <c r="L61" s="1264"/>
      <c r="M61" s="1264"/>
      <c r="N61" s="1264"/>
      <c r="O61" s="1264"/>
      <c r="P61" s="1264"/>
      <c r="Q61" s="1264"/>
      <c r="R61" s="1264"/>
      <c r="S61" s="1264"/>
      <c r="T61" s="1264"/>
      <c r="U61" s="1264"/>
    </row>
    <row r="62" spans="1:21" ht="15" thickTop="1" thickBot="1" x14ac:dyDescent="0.35">
      <c r="A62" s="1486" t="s">
        <v>1192</v>
      </c>
      <c r="B62" s="1487"/>
      <c r="C62" s="2148" t="s">
        <v>1189</v>
      </c>
      <c r="D62" s="2149"/>
      <c r="E62" s="1488"/>
      <c r="F62" s="2150" t="s">
        <v>1184</v>
      </c>
      <c r="G62" s="2151"/>
      <c r="H62" s="2152"/>
      <c r="I62" s="1264"/>
      <c r="J62" s="1264"/>
      <c r="K62" s="1264"/>
      <c r="L62" s="1264"/>
      <c r="M62" s="1264"/>
      <c r="N62" s="1264"/>
      <c r="O62" s="1264"/>
      <c r="P62" s="1264"/>
      <c r="Q62" s="1264"/>
      <c r="R62" s="1264"/>
      <c r="S62" s="1264"/>
      <c r="T62" s="1264"/>
      <c r="U62" s="1264"/>
    </row>
    <row r="63" spans="1:21" ht="16.5" thickBot="1" x14ac:dyDescent="0.35">
      <c r="A63" s="1491" t="s">
        <v>1185</v>
      </c>
      <c r="B63" s="1492"/>
      <c r="C63" s="1492"/>
      <c r="D63" s="1492"/>
      <c r="E63" s="1493"/>
      <c r="F63" s="1492"/>
      <c r="G63" s="1492"/>
      <c r="H63" s="1494" t="s">
        <v>121</v>
      </c>
      <c r="I63" s="1264"/>
      <c r="J63" s="1264"/>
      <c r="K63" s="1264"/>
      <c r="L63" s="1264"/>
      <c r="M63" s="1264"/>
      <c r="N63" s="1264"/>
      <c r="O63" s="1264"/>
      <c r="P63" s="1264"/>
      <c r="Q63" s="1264"/>
      <c r="R63" s="1264"/>
      <c r="S63" s="1264"/>
      <c r="T63" s="1264"/>
      <c r="U63" s="1264"/>
    </row>
    <row r="64" spans="1:21" ht="14.5" thickTop="1" x14ac:dyDescent="0.3">
      <c r="A64" s="1495" t="s">
        <v>1186</v>
      </c>
      <c r="B64" s="1496">
        <v>0</v>
      </c>
      <c r="C64" s="1497">
        <v>0</v>
      </c>
      <c r="D64" s="1497">
        <v>0</v>
      </c>
      <c r="E64" s="1497">
        <v>0</v>
      </c>
      <c r="F64" s="1497">
        <v>0</v>
      </c>
      <c r="G64" s="1497">
        <v>0</v>
      </c>
      <c r="H64" s="1498">
        <f>+(B64*B65)+(C64*C65)+(D64*D65)+(E64*E65)+(F64*F65)+(G64*G65)</f>
        <v>0</v>
      </c>
      <c r="I64" s="1264"/>
      <c r="J64" s="1264"/>
      <c r="K64" s="1264"/>
      <c r="L64" s="1264"/>
      <c r="M64" s="1264"/>
      <c r="N64" s="1264"/>
      <c r="O64" s="1264"/>
      <c r="P64" s="1264"/>
      <c r="Q64" s="1264"/>
      <c r="R64" s="1264"/>
      <c r="S64" s="1264"/>
      <c r="T64" s="1264"/>
      <c r="U64" s="1264"/>
    </row>
    <row r="65" spans="1:21" x14ac:dyDescent="0.3">
      <c r="A65" s="1499" t="s">
        <v>122</v>
      </c>
      <c r="B65" s="1500">
        <v>0</v>
      </c>
      <c r="C65" s="1501">
        <v>0</v>
      </c>
      <c r="D65" s="1501">
        <v>0</v>
      </c>
      <c r="E65" s="1501">
        <v>0</v>
      </c>
      <c r="F65" s="1501">
        <v>0</v>
      </c>
      <c r="G65" s="1501">
        <v>0</v>
      </c>
      <c r="H65" s="1502">
        <f>SUM(B65:G65)</f>
        <v>0</v>
      </c>
      <c r="I65" s="1264"/>
      <c r="J65" s="1264"/>
      <c r="K65" s="1264"/>
      <c r="L65" s="1264"/>
      <c r="M65" s="1264"/>
      <c r="N65" s="1264"/>
      <c r="O65" s="1264"/>
      <c r="P65" s="1264"/>
      <c r="Q65" s="1264"/>
      <c r="R65" s="1264"/>
      <c r="S65" s="1264"/>
      <c r="T65" s="1264"/>
      <c r="U65" s="1264"/>
    </row>
    <row r="66" spans="1:21" ht="16" x14ac:dyDescent="0.3">
      <c r="A66" s="1503" t="s">
        <v>1187</v>
      </c>
      <c r="B66" s="1500">
        <v>0</v>
      </c>
      <c r="C66" s="1501">
        <v>0</v>
      </c>
      <c r="D66" s="1501">
        <v>0</v>
      </c>
      <c r="E66" s="1501">
        <v>0</v>
      </c>
      <c r="F66" s="1501">
        <v>0</v>
      </c>
      <c r="G66" s="1501">
        <v>0</v>
      </c>
      <c r="H66" s="1504" t="s">
        <v>56</v>
      </c>
      <c r="I66" s="1264"/>
      <c r="J66" s="1264"/>
      <c r="K66" s="1264"/>
      <c r="L66" s="1264"/>
      <c r="M66" s="1264"/>
      <c r="N66" s="1264"/>
      <c r="O66" s="1264"/>
      <c r="P66" s="1264"/>
      <c r="Q66" s="1264"/>
      <c r="R66" s="1264"/>
      <c r="S66" s="1264"/>
      <c r="T66" s="1264"/>
      <c r="U66" s="1264"/>
    </row>
    <row r="67" spans="1:21" x14ac:dyDescent="0.3">
      <c r="A67" s="1505" t="s">
        <v>123</v>
      </c>
      <c r="B67" s="1506">
        <v>0</v>
      </c>
      <c r="C67" s="1507">
        <v>0</v>
      </c>
      <c r="D67" s="1507">
        <v>0</v>
      </c>
      <c r="E67" s="1507">
        <v>0</v>
      </c>
      <c r="F67" s="1507">
        <v>0</v>
      </c>
      <c r="G67" s="1507">
        <v>0</v>
      </c>
      <c r="H67" s="1504" t="s">
        <v>56</v>
      </c>
      <c r="I67" s="1264"/>
      <c r="J67" s="1264"/>
      <c r="K67" s="1264"/>
      <c r="L67" s="1264"/>
      <c r="M67" s="1264"/>
      <c r="N67" s="1264"/>
      <c r="O67" s="1264"/>
      <c r="P67" s="1264"/>
      <c r="Q67" s="1264"/>
      <c r="R67" s="1264"/>
      <c r="S67" s="1264"/>
      <c r="T67" s="1264"/>
      <c r="U67" s="1264"/>
    </row>
    <row r="68" spans="1:21" x14ac:dyDescent="0.3">
      <c r="A68" s="1508" t="s">
        <v>124</v>
      </c>
      <c r="B68" s="1509">
        <f t="shared" ref="B68:G68" si="12">B66-B67</f>
        <v>0</v>
      </c>
      <c r="C68" s="1509">
        <f t="shared" si="12"/>
        <v>0</v>
      </c>
      <c r="D68" s="1509">
        <f t="shared" si="12"/>
        <v>0</v>
      </c>
      <c r="E68" s="1509">
        <f t="shared" si="12"/>
        <v>0</v>
      </c>
      <c r="F68" s="1509">
        <f t="shared" si="12"/>
        <v>0</v>
      </c>
      <c r="G68" s="1509">
        <f t="shared" si="12"/>
        <v>0</v>
      </c>
      <c r="H68" s="1504" t="s">
        <v>56</v>
      </c>
      <c r="I68" s="1264"/>
      <c r="J68" s="1264"/>
      <c r="K68" s="1264"/>
      <c r="L68" s="1264"/>
      <c r="M68" s="1264"/>
      <c r="N68" s="1264"/>
      <c r="O68" s="1264"/>
      <c r="P68" s="1264"/>
      <c r="Q68" s="1264"/>
      <c r="R68" s="1264"/>
      <c r="S68" s="1264"/>
      <c r="T68" s="1264"/>
      <c r="U68" s="1264"/>
    </row>
    <row r="69" spans="1:21" ht="14.5" thickBot="1" x14ac:dyDescent="0.35">
      <c r="A69" s="1491" t="s">
        <v>125</v>
      </c>
      <c r="B69" s="1510">
        <f t="shared" ref="B69:G69" si="13">(B65*B68)*12</f>
        <v>0</v>
      </c>
      <c r="C69" s="1510">
        <f t="shared" si="13"/>
        <v>0</v>
      </c>
      <c r="D69" s="1510">
        <f t="shared" si="13"/>
        <v>0</v>
      </c>
      <c r="E69" s="1510">
        <f t="shared" si="13"/>
        <v>0</v>
      </c>
      <c r="F69" s="1510">
        <f t="shared" si="13"/>
        <v>0</v>
      </c>
      <c r="G69" s="1510">
        <f t="shared" si="13"/>
        <v>0</v>
      </c>
      <c r="H69" s="1511">
        <f>SUM(B69:G69)</f>
        <v>0</v>
      </c>
      <c r="I69" s="1264"/>
      <c r="J69" s="1264"/>
      <c r="K69" s="1264"/>
      <c r="L69" s="1264"/>
      <c r="M69" s="1264"/>
      <c r="N69" s="1264"/>
      <c r="O69" s="1264"/>
      <c r="P69" s="1264"/>
      <c r="Q69" s="1264"/>
      <c r="R69" s="1264"/>
      <c r="S69" s="1264"/>
      <c r="T69" s="1264"/>
      <c r="U69" s="1264"/>
    </row>
    <row r="70" spans="1:21" ht="12" customHeight="1" thickTop="1" thickBot="1" x14ac:dyDescent="0.35">
      <c r="A70" s="1519"/>
      <c r="B70" s="1522"/>
      <c r="C70" s="1523"/>
      <c r="D70" s="1524"/>
      <c r="E70" s="1524"/>
      <c r="F70" s="1524"/>
      <c r="G70" s="1524"/>
      <c r="H70" s="1524"/>
      <c r="I70" s="1264"/>
      <c r="J70" s="1264"/>
      <c r="K70" s="1264"/>
      <c r="L70" s="1264"/>
      <c r="M70" s="1264"/>
      <c r="N70" s="1264"/>
      <c r="O70" s="1264"/>
      <c r="P70" s="1264"/>
      <c r="Q70" s="1264"/>
      <c r="R70" s="1264"/>
      <c r="S70" s="1264"/>
      <c r="T70" s="1264"/>
      <c r="U70" s="1264"/>
    </row>
    <row r="71" spans="1:21" ht="15" thickTop="1" thickBot="1" x14ac:dyDescent="0.35">
      <c r="A71" s="1525" t="s">
        <v>1193</v>
      </c>
      <c r="B71" s="1487"/>
      <c r="C71" s="2148" t="s">
        <v>1189</v>
      </c>
      <c r="D71" s="2149"/>
      <c r="E71" s="1488"/>
      <c r="F71" s="2150" t="s">
        <v>1184</v>
      </c>
      <c r="G71" s="2151"/>
      <c r="H71" s="2152"/>
      <c r="I71" s="1264"/>
      <c r="J71" s="1264"/>
      <c r="K71" s="1264"/>
      <c r="L71" s="1264"/>
      <c r="M71" s="1264"/>
      <c r="N71" s="1264"/>
      <c r="O71" s="1264"/>
      <c r="P71" s="1264"/>
      <c r="Q71" s="1264"/>
      <c r="R71" s="1264"/>
      <c r="S71" s="1264"/>
      <c r="T71" s="1264"/>
      <c r="U71" s="1264"/>
    </row>
    <row r="72" spans="1:21" ht="16.5" thickBot="1" x14ac:dyDescent="0.35">
      <c r="A72" s="1491" t="s">
        <v>1185</v>
      </c>
      <c r="B72" s="1492"/>
      <c r="C72" s="1492"/>
      <c r="D72" s="1492"/>
      <c r="E72" s="1493"/>
      <c r="F72" s="1492"/>
      <c r="G72" s="1492"/>
      <c r="H72" s="1526" t="s">
        <v>121</v>
      </c>
      <c r="I72" s="1264"/>
      <c r="J72" s="1264"/>
      <c r="K72" s="1264"/>
      <c r="L72" s="1264"/>
      <c r="M72" s="1264"/>
      <c r="N72" s="1264"/>
      <c r="O72" s="1264"/>
      <c r="P72" s="1264"/>
      <c r="Q72" s="1264"/>
      <c r="R72" s="1264"/>
      <c r="S72" s="1264"/>
      <c r="T72" s="1264"/>
      <c r="U72" s="1264"/>
    </row>
    <row r="73" spans="1:21" ht="14.5" thickTop="1" x14ac:dyDescent="0.3">
      <c r="A73" s="1495" t="s">
        <v>1186</v>
      </c>
      <c r="B73" s="1496"/>
      <c r="C73" s="1497">
        <v>0</v>
      </c>
      <c r="D73" s="1497">
        <v>0</v>
      </c>
      <c r="E73" s="1497"/>
      <c r="F73" s="1497"/>
      <c r="G73" s="1497">
        <v>0</v>
      </c>
      <c r="H73" s="1498">
        <f>+(B73*B74)+(C73*C74)+(D73*D74)+(E73*E74)+(F73*F74)+(G73*G74)</f>
        <v>0</v>
      </c>
      <c r="I73" s="1264"/>
      <c r="J73" s="1264"/>
      <c r="K73" s="1264"/>
      <c r="L73" s="1264"/>
      <c r="M73" s="1264"/>
      <c r="N73" s="1264"/>
      <c r="O73" s="1264"/>
      <c r="P73" s="1264"/>
      <c r="Q73" s="1264"/>
      <c r="R73" s="1264"/>
      <c r="S73" s="1264"/>
      <c r="T73" s="1264"/>
      <c r="U73" s="1264"/>
    </row>
    <row r="74" spans="1:21" ht="16.5" customHeight="1" x14ac:dyDescent="0.3">
      <c r="A74" s="1499" t="s">
        <v>122</v>
      </c>
      <c r="B74" s="1500"/>
      <c r="C74" s="1501">
        <v>0</v>
      </c>
      <c r="D74" s="1501">
        <v>0</v>
      </c>
      <c r="E74" s="1501"/>
      <c r="F74" s="1501"/>
      <c r="G74" s="1501">
        <v>0</v>
      </c>
      <c r="H74" s="1502">
        <f>SUM(B74:G74)</f>
        <v>0</v>
      </c>
      <c r="I74" s="1527"/>
      <c r="J74" s="1527"/>
      <c r="K74" s="1264"/>
      <c r="L74" s="1264"/>
      <c r="M74" s="1264"/>
      <c r="N74" s="1264"/>
      <c r="O74" s="1264"/>
      <c r="P74" s="1264"/>
      <c r="Q74" s="1264"/>
      <c r="R74" s="1264"/>
      <c r="S74" s="1264"/>
      <c r="T74" s="1264"/>
    </row>
    <row r="75" spans="1:21" ht="18" customHeight="1" x14ac:dyDescent="0.3">
      <c r="A75" s="1503" t="s">
        <v>1187</v>
      </c>
      <c r="B75" s="1500"/>
      <c r="C75" s="1501">
        <v>0</v>
      </c>
      <c r="D75" s="1501">
        <v>0</v>
      </c>
      <c r="E75" s="1501"/>
      <c r="F75" s="1501"/>
      <c r="G75" s="1501">
        <v>0</v>
      </c>
      <c r="H75" s="1504" t="s">
        <v>56</v>
      </c>
      <c r="I75" s="1528"/>
      <c r="J75" s="1527"/>
      <c r="K75" s="1264"/>
      <c r="L75" s="1264"/>
      <c r="M75" s="1264"/>
      <c r="N75" s="1264"/>
      <c r="O75" s="1264"/>
      <c r="P75" s="1264"/>
      <c r="Q75" s="1264"/>
      <c r="R75" s="1264"/>
      <c r="S75" s="1264"/>
      <c r="T75" s="1264"/>
    </row>
    <row r="76" spans="1:21" x14ac:dyDescent="0.3">
      <c r="A76" s="1505" t="s">
        <v>123</v>
      </c>
      <c r="B76" s="1506"/>
      <c r="C76" s="1507">
        <v>0</v>
      </c>
      <c r="D76" s="1507">
        <v>0</v>
      </c>
      <c r="E76" s="1507"/>
      <c r="F76" s="1507"/>
      <c r="G76" s="1507">
        <v>0</v>
      </c>
      <c r="H76" s="1504" t="s">
        <v>56</v>
      </c>
      <c r="I76" s="1528"/>
      <c r="J76" s="1527"/>
      <c r="K76" s="1264"/>
      <c r="L76" s="1264"/>
      <c r="M76" s="1264"/>
      <c r="N76" s="1264"/>
      <c r="O76" s="1264"/>
      <c r="P76" s="1264"/>
      <c r="Q76" s="1264"/>
      <c r="R76" s="1264"/>
      <c r="S76" s="1264"/>
      <c r="T76" s="1264"/>
    </row>
    <row r="77" spans="1:21" x14ac:dyDescent="0.3">
      <c r="A77" s="1508" t="s">
        <v>124</v>
      </c>
      <c r="B77" s="1509">
        <f t="shared" ref="B77:G77" si="14">B75-B76</f>
        <v>0</v>
      </c>
      <c r="C77" s="1509">
        <f t="shared" si="14"/>
        <v>0</v>
      </c>
      <c r="D77" s="1509">
        <f t="shared" si="14"/>
        <v>0</v>
      </c>
      <c r="E77" s="1509">
        <f t="shared" si="14"/>
        <v>0</v>
      </c>
      <c r="F77" s="1509">
        <f t="shared" si="14"/>
        <v>0</v>
      </c>
      <c r="G77" s="1509">
        <f t="shared" si="14"/>
        <v>0</v>
      </c>
      <c r="H77" s="1504" t="s">
        <v>56</v>
      </c>
      <c r="I77" s="1528"/>
      <c r="J77" s="1527"/>
      <c r="K77" s="1264"/>
      <c r="L77" s="1264"/>
      <c r="M77" s="1264"/>
      <c r="N77" s="1264"/>
      <c r="O77" s="1264"/>
      <c r="P77" s="1264"/>
      <c r="Q77" s="1264"/>
      <c r="R77" s="1264"/>
      <c r="S77" s="1264"/>
      <c r="T77" s="1264"/>
    </row>
    <row r="78" spans="1:21" ht="14.5" thickBot="1" x14ac:dyDescent="0.35">
      <c r="A78" s="1491" t="s">
        <v>125</v>
      </c>
      <c r="B78" s="1510">
        <f t="shared" ref="B78:G78" si="15">(B74*B77)*12</f>
        <v>0</v>
      </c>
      <c r="C78" s="1510">
        <f t="shared" si="15"/>
        <v>0</v>
      </c>
      <c r="D78" s="1510">
        <f t="shared" si="15"/>
        <v>0</v>
      </c>
      <c r="E78" s="1510">
        <f t="shared" si="15"/>
        <v>0</v>
      </c>
      <c r="F78" s="1510">
        <f t="shared" si="15"/>
        <v>0</v>
      </c>
      <c r="G78" s="1510">
        <f t="shared" si="15"/>
        <v>0</v>
      </c>
      <c r="H78" s="1511">
        <f>SUM(B78:G78)</f>
        <v>0</v>
      </c>
      <c r="I78" s="1528"/>
      <c r="J78" s="1527"/>
      <c r="K78" s="1264"/>
      <c r="L78" s="1264"/>
      <c r="M78" s="1264"/>
      <c r="N78" s="1264"/>
      <c r="O78" s="1264"/>
      <c r="P78" s="1264"/>
      <c r="Q78" s="1264"/>
      <c r="R78" s="1264"/>
      <c r="S78" s="1264"/>
    </row>
    <row r="79" spans="1:21" ht="15" thickTop="1" thickBot="1" x14ac:dyDescent="0.35">
      <c r="A79" s="1529"/>
      <c r="B79" s="1513"/>
      <c r="C79" s="1266"/>
      <c r="D79" s="1264"/>
      <c r="E79" s="1264"/>
      <c r="F79" s="1264"/>
      <c r="G79" s="1264"/>
      <c r="H79" s="1514"/>
      <c r="I79" s="1530"/>
      <c r="J79" s="1530"/>
    </row>
    <row r="80" spans="1:21" ht="14.5" thickTop="1" x14ac:dyDescent="0.35">
      <c r="A80" s="1531" t="s">
        <v>1194</v>
      </c>
      <c r="B80" s="1532" t="s">
        <v>1195</v>
      </c>
      <c r="C80" s="1533"/>
      <c r="D80" s="1533"/>
      <c r="E80" s="1533"/>
      <c r="F80" s="1533"/>
      <c r="G80" s="1533"/>
      <c r="H80" s="1534"/>
    </row>
    <row r="81" spans="1:12" ht="14.5" thickBot="1" x14ac:dyDescent="0.35">
      <c r="A81" s="1491" t="s">
        <v>115</v>
      </c>
      <c r="B81" s="1535" t="s">
        <v>1196</v>
      </c>
      <c r="C81" s="1535" t="s">
        <v>1197</v>
      </c>
      <c r="D81" s="1535" t="s">
        <v>1198</v>
      </c>
      <c r="E81" s="1536" t="s">
        <v>1199</v>
      </c>
      <c r="F81" s="1535" t="s">
        <v>1200</v>
      </c>
      <c r="G81" s="1535" t="s">
        <v>1201</v>
      </c>
      <c r="H81" s="1494" t="s">
        <v>121</v>
      </c>
      <c r="J81" s="1264"/>
    </row>
    <row r="82" spans="1:12" ht="18.75" customHeight="1" thickTop="1" x14ac:dyDescent="0.3">
      <c r="A82" s="1495" t="s">
        <v>1186</v>
      </c>
      <c r="B82" s="1537">
        <f>+(B73*B74)+(B55*B56)+(B46*B47)+(B37*B38)+(B64*B65)+(B28*B29)+(B19*B20)+(B10*B11)</f>
        <v>0</v>
      </c>
      <c r="C82" s="1537">
        <f t="shared" ref="C82:G82" si="16">+(C73*C74)+(C55*C56)+(C46*C47)+(C37*C38)+(C64*C65)+(C28*C29)+(C19*C20)+(C10*C11)</f>
        <v>0</v>
      </c>
      <c r="D82" s="1537">
        <f t="shared" si="16"/>
        <v>0</v>
      </c>
      <c r="E82" s="1538">
        <f t="shared" si="16"/>
        <v>0</v>
      </c>
      <c r="F82" s="1537">
        <f t="shared" si="16"/>
        <v>0</v>
      </c>
      <c r="G82" s="1537">
        <f t="shared" si="16"/>
        <v>0</v>
      </c>
      <c r="H82" s="1498">
        <f>SUM(B82:G82)</f>
        <v>0</v>
      </c>
      <c r="J82" s="1264"/>
    </row>
    <row r="83" spans="1:12" x14ac:dyDescent="0.3">
      <c r="A83" s="1499" t="s">
        <v>122</v>
      </c>
      <c r="B83" s="1539">
        <f>B65+B38+B47+B56+B74+B29+B20+B11</f>
        <v>0</v>
      </c>
      <c r="C83" s="1539">
        <f>C65+C38+C47+C56+C74+C29+C20+C11</f>
        <v>0</v>
      </c>
      <c r="D83" s="1539">
        <f t="shared" ref="D83:G83" si="17">D65+D38+D47+D56+D74+D29+D20+D11</f>
        <v>0</v>
      </c>
      <c r="E83" s="1539">
        <f t="shared" si="17"/>
        <v>0</v>
      </c>
      <c r="F83" s="1539">
        <f t="shared" si="17"/>
        <v>0</v>
      </c>
      <c r="G83" s="1539">
        <f t="shared" si="17"/>
        <v>0</v>
      </c>
      <c r="H83" s="1502">
        <f>SUM(B83:G83)</f>
        <v>0</v>
      </c>
      <c r="J83" s="1264"/>
    </row>
    <row r="84" spans="1:12" ht="16.5" customHeight="1" x14ac:dyDescent="0.3">
      <c r="A84" s="1503" t="s">
        <v>1187</v>
      </c>
      <c r="B84" s="1540">
        <v>0</v>
      </c>
      <c r="C84" s="1541"/>
      <c r="D84" s="1541"/>
      <c r="E84" s="1541"/>
      <c r="F84" s="1541"/>
      <c r="G84" s="1541">
        <v>0</v>
      </c>
      <c r="H84" s="1504" t="s">
        <v>56</v>
      </c>
      <c r="I84" s="1264"/>
      <c r="J84" s="1264"/>
    </row>
    <row r="85" spans="1:12" x14ac:dyDescent="0.3">
      <c r="A85" s="1505" t="s">
        <v>123</v>
      </c>
      <c r="B85" s="1542">
        <v>0</v>
      </c>
      <c r="C85" s="1543">
        <v>0</v>
      </c>
      <c r="D85" s="1543">
        <v>0</v>
      </c>
      <c r="E85" s="1543"/>
      <c r="F85" s="1543"/>
      <c r="G85" s="1543">
        <v>0</v>
      </c>
      <c r="H85" s="1504" t="s">
        <v>56</v>
      </c>
      <c r="I85" s="1264"/>
      <c r="J85" s="1264"/>
      <c r="K85" s="1512"/>
    </row>
    <row r="86" spans="1:12" x14ac:dyDescent="0.3">
      <c r="A86" s="1508" t="s">
        <v>124</v>
      </c>
      <c r="B86" s="1544">
        <f t="shared" ref="B86:G86" si="18">B84-B85</f>
        <v>0</v>
      </c>
      <c r="C86" s="1544">
        <f t="shared" si="18"/>
        <v>0</v>
      </c>
      <c r="D86" s="1544">
        <f t="shared" si="18"/>
        <v>0</v>
      </c>
      <c r="E86" s="1544">
        <f t="shared" si="18"/>
        <v>0</v>
      </c>
      <c r="F86" s="1544">
        <f t="shared" si="18"/>
        <v>0</v>
      </c>
      <c r="G86" s="1544">
        <f t="shared" si="18"/>
        <v>0</v>
      </c>
      <c r="H86" s="1504" t="s">
        <v>56</v>
      </c>
      <c r="I86" s="1264"/>
      <c r="J86" s="1264"/>
      <c r="L86" s="1512"/>
    </row>
    <row r="87" spans="1:12" ht="25.5" customHeight="1" x14ac:dyDescent="0.3">
      <c r="A87" s="1508" t="s">
        <v>125</v>
      </c>
      <c r="B87" s="1509">
        <f>B69+B42+B51+B60+B78+B33+B24+B15</f>
        <v>0</v>
      </c>
      <c r="C87" s="1509">
        <f t="shared" ref="C87:G87" si="19">C69+C42+C51+C60+C78+C33+C24+C15</f>
        <v>0</v>
      </c>
      <c r="D87" s="1509">
        <f t="shared" si="19"/>
        <v>0</v>
      </c>
      <c r="E87" s="1509">
        <f t="shared" si="19"/>
        <v>0</v>
      </c>
      <c r="F87" s="1509">
        <f t="shared" si="19"/>
        <v>0</v>
      </c>
      <c r="G87" s="1509">
        <f t="shared" si="19"/>
        <v>0</v>
      </c>
      <c r="H87" s="1502">
        <f>SUM(B87:G87)</f>
        <v>0</v>
      </c>
      <c r="I87" s="1264"/>
      <c r="J87" s="1264"/>
      <c r="K87" s="1264"/>
    </row>
    <row r="88" spans="1:12" ht="16" customHeight="1" x14ac:dyDescent="0.3">
      <c r="A88" s="1545" t="s">
        <v>1202</v>
      </c>
      <c r="B88" s="2146">
        <v>0</v>
      </c>
      <c r="C88" s="2146">
        <v>0</v>
      </c>
      <c r="D88" s="2146">
        <v>0</v>
      </c>
      <c r="E88" s="2146">
        <v>0</v>
      </c>
      <c r="F88" s="2146">
        <v>0</v>
      </c>
      <c r="G88" s="2146">
        <v>0</v>
      </c>
      <c r="H88" s="2153">
        <f>SUM(B88:G89)</f>
        <v>0</v>
      </c>
      <c r="I88" s="1264"/>
      <c r="J88" s="1264"/>
      <c r="K88" s="1264"/>
      <c r="L88" s="1264"/>
    </row>
    <row r="89" spans="1:12" ht="16" customHeight="1" thickBot="1" x14ac:dyDescent="0.35">
      <c r="A89" s="1546" t="s">
        <v>1203</v>
      </c>
      <c r="B89" s="2147"/>
      <c r="C89" s="2147"/>
      <c r="D89" s="2147"/>
      <c r="E89" s="2147"/>
      <c r="F89" s="2147"/>
      <c r="G89" s="2147"/>
      <c r="H89" s="2154"/>
      <c r="I89" s="1264"/>
      <c r="J89" s="1264"/>
      <c r="K89" s="1264"/>
      <c r="L89" s="1264"/>
    </row>
    <row r="90" spans="1:12" ht="21" customHeight="1" thickTop="1" x14ac:dyDescent="0.3">
      <c r="A90" s="1547" t="s">
        <v>1204</v>
      </c>
      <c r="B90" s="1548"/>
      <c r="C90" s="1548"/>
      <c r="D90" s="1548"/>
      <c r="E90" s="1548"/>
      <c r="F90" s="1548"/>
      <c r="G90" s="1548"/>
      <c r="H90" s="1548"/>
      <c r="I90" s="1264"/>
      <c r="J90" s="1264"/>
      <c r="K90" s="1264"/>
      <c r="L90" s="1264"/>
    </row>
    <row r="91" spans="1:12" ht="58" customHeight="1" x14ac:dyDescent="0.3">
      <c r="A91" s="2145" t="s">
        <v>1325</v>
      </c>
      <c r="B91" s="2145"/>
      <c r="C91" s="2145"/>
      <c r="D91" s="2145"/>
      <c r="E91" s="2145"/>
      <c r="F91" s="2145"/>
      <c r="G91" s="2145"/>
      <c r="H91" s="2145"/>
      <c r="I91" s="1264"/>
      <c r="J91" s="1264"/>
      <c r="K91" s="1264"/>
      <c r="L91" s="1264"/>
    </row>
    <row r="92" spans="1:12" ht="62.25" customHeight="1" x14ac:dyDescent="0.3">
      <c r="A92" s="2145" t="s">
        <v>1308</v>
      </c>
      <c r="B92" s="2145"/>
      <c r="C92" s="2145"/>
      <c r="D92" s="2145"/>
      <c r="E92" s="2145"/>
      <c r="F92" s="2145"/>
      <c r="G92" s="2145"/>
      <c r="H92" s="2145"/>
      <c r="I92" s="1264"/>
      <c r="J92" s="1264"/>
      <c r="K92" s="1264"/>
      <c r="L92" s="1264"/>
    </row>
    <row r="93" spans="1:12" x14ac:dyDescent="0.3">
      <c r="A93" s="1549"/>
      <c r="B93" s="1550"/>
      <c r="C93" s="1512"/>
      <c r="D93" s="1512"/>
      <c r="E93" s="1512"/>
      <c r="F93" s="1512"/>
      <c r="H93" s="1264"/>
      <c r="I93" s="1264"/>
      <c r="J93" s="1264"/>
      <c r="K93" s="1264"/>
      <c r="L93" s="1264"/>
    </row>
    <row r="94" spans="1:12" x14ac:dyDescent="0.3">
      <c r="A94" s="1551"/>
      <c r="B94" s="1550"/>
      <c r="C94" s="1550"/>
      <c r="D94" s="1550"/>
      <c r="H94" s="1264"/>
      <c r="I94" s="1264"/>
      <c r="J94" s="1264"/>
      <c r="K94" s="1264"/>
      <c r="L94" s="1264"/>
    </row>
    <row r="95" spans="1:12" x14ac:dyDescent="0.3">
      <c r="A95" s="1512"/>
      <c r="B95" s="1512"/>
      <c r="C95" s="1512"/>
      <c r="D95" s="1552"/>
      <c r="H95" s="1264"/>
      <c r="I95" s="1264"/>
      <c r="J95" s="1264"/>
      <c r="K95" s="1264"/>
      <c r="L95" s="1264"/>
    </row>
    <row r="96" spans="1:12" x14ac:dyDescent="0.3">
      <c r="A96" s="1512"/>
      <c r="B96" s="1512"/>
      <c r="C96" s="1512"/>
      <c r="D96" s="1552"/>
      <c r="E96" s="1512"/>
      <c r="F96" s="1512"/>
      <c r="G96" s="1268"/>
      <c r="H96" s="1264"/>
      <c r="I96" s="1264"/>
      <c r="J96" s="1264"/>
      <c r="K96" s="1264"/>
      <c r="L96" s="1264"/>
    </row>
    <row r="97" spans="1:17" x14ac:dyDescent="0.3">
      <c r="A97" s="1512"/>
      <c r="B97" s="1512"/>
      <c r="C97" s="1512"/>
      <c r="D97" s="1552"/>
      <c r="E97" s="1553"/>
      <c r="F97" s="1553"/>
      <c r="H97" s="1264"/>
      <c r="I97" s="1264"/>
      <c r="J97" s="1264"/>
      <c r="K97" s="1264"/>
      <c r="L97" s="1264"/>
    </row>
    <row r="98" spans="1:17" x14ac:dyDescent="0.3">
      <c r="A98" s="1512"/>
      <c r="B98" s="1512"/>
      <c r="C98" s="1512"/>
      <c r="D98" s="1552"/>
      <c r="E98" s="1553"/>
      <c r="F98" s="1553"/>
      <c r="H98" s="1264"/>
      <c r="I98" s="1264"/>
      <c r="J98" s="1264"/>
      <c r="K98" s="1264"/>
      <c r="L98" s="1264"/>
    </row>
    <row r="99" spans="1:17" x14ac:dyDescent="0.3">
      <c r="A99" s="1512"/>
      <c r="B99" s="1552"/>
      <c r="C99" s="1552"/>
      <c r="D99" s="1552"/>
      <c r="E99" s="1512"/>
      <c r="F99" s="1512"/>
      <c r="G99" s="1268"/>
      <c r="H99" s="1264"/>
      <c r="I99" s="1264"/>
      <c r="J99" s="1264"/>
      <c r="K99" s="1264"/>
      <c r="L99" s="1264"/>
    </row>
    <row r="100" spans="1:17" x14ac:dyDescent="0.3">
      <c r="G100" s="1268"/>
      <c r="H100" s="1264"/>
      <c r="I100" s="1264"/>
      <c r="J100" s="1264"/>
      <c r="K100" s="1264"/>
      <c r="L100" s="1264"/>
    </row>
    <row r="101" spans="1:17" x14ac:dyDescent="0.3">
      <c r="H101" s="1264"/>
      <c r="I101" s="1264"/>
      <c r="J101" s="1264"/>
      <c r="K101" s="1264"/>
      <c r="L101" s="1264"/>
      <c r="M101" s="1264"/>
      <c r="N101" s="1264"/>
      <c r="O101" s="1264"/>
      <c r="P101" s="1264"/>
      <c r="Q101" s="1264"/>
    </row>
    <row r="102" spans="1:17" x14ac:dyDescent="0.3">
      <c r="A102" s="1264"/>
      <c r="B102" s="1264"/>
      <c r="C102" s="1264"/>
      <c r="D102" s="1264"/>
      <c r="E102" s="1264"/>
      <c r="F102" s="1264"/>
      <c r="G102" s="1264"/>
      <c r="H102" s="1264"/>
      <c r="I102" s="1264"/>
      <c r="J102" s="1264"/>
      <c r="K102" s="1264"/>
      <c r="L102" s="1264"/>
      <c r="M102" s="1264"/>
      <c r="N102" s="1264"/>
      <c r="O102" s="1264"/>
      <c r="P102" s="1264"/>
      <c r="Q102" s="1264"/>
    </row>
    <row r="103" spans="1:17" x14ac:dyDescent="0.3">
      <c r="A103" s="1264"/>
      <c r="B103" s="1264"/>
      <c r="C103" s="1264"/>
      <c r="D103" s="1264"/>
      <c r="E103" s="1264"/>
      <c r="F103" s="1264"/>
      <c r="G103" s="1264"/>
      <c r="H103" s="1264"/>
      <c r="I103" s="1264"/>
      <c r="J103" s="1264"/>
      <c r="K103" s="1264"/>
      <c r="L103" s="1264"/>
      <c r="M103" s="1264"/>
      <c r="N103" s="1264"/>
      <c r="O103" s="1264"/>
      <c r="P103" s="1264"/>
      <c r="Q103" s="1264"/>
    </row>
    <row r="104" spans="1:17" x14ac:dyDescent="0.3">
      <c r="A104" s="1264"/>
      <c r="B104" s="1264"/>
      <c r="C104" s="1264"/>
      <c r="D104" s="1264"/>
      <c r="E104" s="1264"/>
      <c r="F104" s="1264"/>
      <c r="G104" s="1264"/>
      <c r="H104" s="1264"/>
      <c r="I104" s="1264"/>
      <c r="J104" s="1264"/>
      <c r="K104" s="1264"/>
      <c r="L104" s="1264"/>
      <c r="M104" s="1264"/>
      <c r="N104" s="1264"/>
      <c r="O104" s="1264"/>
      <c r="P104" s="1264"/>
      <c r="Q104" s="1264"/>
    </row>
    <row r="105" spans="1:17" x14ac:dyDescent="0.3">
      <c r="A105" s="1264"/>
      <c r="B105" s="1264"/>
      <c r="C105" s="1264"/>
      <c r="D105" s="1264"/>
      <c r="E105" s="1264"/>
      <c r="F105" s="1264"/>
      <c r="G105" s="1264"/>
      <c r="H105" s="1264"/>
      <c r="I105" s="1264"/>
      <c r="J105" s="1264"/>
      <c r="K105" s="1264"/>
      <c r="L105" s="1264"/>
      <c r="M105" s="1264"/>
      <c r="N105" s="1264"/>
      <c r="O105" s="1264"/>
      <c r="P105" s="1264"/>
      <c r="Q105" s="1264"/>
    </row>
    <row r="106" spans="1:17" x14ac:dyDescent="0.3">
      <c r="A106" s="1264"/>
      <c r="B106" s="1264"/>
      <c r="C106" s="1264"/>
      <c r="D106" s="1264"/>
      <c r="E106" s="1264"/>
      <c r="F106" s="1264"/>
      <c r="G106" s="1264"/>
      <c r="H106" s="1264"/>
    </row>
    <row r="107" spans="1:17" x14ac:dyDescent="0.3">
      <c r="A107" s="1264"/>
      <c r="B107" s="1264"/>
      <c r="C107" s="1264"/>
      <c r="D107" s="1264"/>
      <c r="E107" s="1264"/>
      <c r="F107" s="1264"/>
      <c r="G107" s="1264"/>
      <c r="H107" s="1264"/>
    </row>
    <row r="108" spans="1:17" x14ac:dyDescent="0.3">
      <c r="A108" s="1264"/>
      <c r="B108" s="1264"/>
      <c r="C108" s="1264"/>
      <c r="D108" s="1264"/>
      <c r="E108" s="1264"/>
      <c r="F108" s="1264"/>
      <c r="G108" s="1264"/>
    </row>
    <row r="109" spans="1:17" x14ac:dyDescent="0.3">
      <c r="A109" s="1264"/>
      <c r="B109" s="1264"/>
      <c r="C109" s="1264"/>
      <c r="D109" s="1264"/>
      <c r="E109" s="1264"/>
      <c r="F109" s="1264"/>
      <c r="G109" s="1264"/>
    </row>
    <row r="110" spans="1:17" x14ac:dyDescent="0.3">
      <c r="A110" s="1264"/>
      <c r="B110" s="1264"/>
      <c r="C110" s="1264"/>
      <c r="D110" s="1264"/>
      <c r="E110" s="1264"/>
      <c r="F110" s="1264"/>
      <c r="G110" s="1264"/>
    </row>
    <row r="111" spans="1:17" x14ac:dyDescent="0.3">
      <c r="A111" s="1264"/>
      <c r="B111" s="1264"/>
      <c r="C111" s="1264"/>
      <c r="D111" s="1264"/>
      <c r="E111" s="1264"/>
      <c r="F111" s="1264"/>
      <c r="G111" s="1264"/>
    </row>
    <row r="112" spans="1:17" x14ac:dyDescent="0.3">
      <c r="A112" s="1264"/>
      <c r="B112" s="1264"/>
      <c r="C112" s="1264"/>
      <c r="D112" s="1264"/>
      <c r="E112" s="1264"/>
      <c r="F112" s="1264"/>
      <c r="G112" s="1264"/>
    </row>
    <row r="113" spans="1:7" x14ac:dyDescent="0.3">
      <c r="A113" s="1264"/>
      <c r="B113" s="1264"/>
      <c r="C113" s="1264"/>
      <c r="D113" s="1264"/>
      <c r="E113" s="1264"/>
      <c r="F113" s="1264"/>
      <c r="G113" s="1264"/>
    </row>
    <row r="114" spans="1:7" x14ac:dyDescent="0.3">
      <c r="A114" s="1264"/>
      <c r="B114" s="1264"/>
      <c r="C114" s="1264"/>
      <c r="D114" s="1264"/>
      <c r="E114" s="1264"/>
      <c r="F114" s="1264"/>
    </row>
  </sheetData>
  <mergeCells count="29">
    <mergeCell ref="A1:H1"/>
    <mergeCell ref="A2:H2"/>
    <mergeCell ref="A3:H3"/>
    <mergeCell ref="C8:D8"/>
    <mergeCell ref="F8:H8"/>
    <mergeCell ref="C17:D17"/>
    <mergeCell ref="F17:H17"/>
    <mergeCell ref="B4:E4"/>
    <mergeCell ref="C26:D26"/>
    <mergeCell ref="F26:H26"/>
    <mergeCell ref="C35:D35"/>
    <mergeCell ref="F35:H35"/>
    <mergeCell ref="C44:D44"/>
    <mergeCell ref="F44:H44"/>
    <mergeCell ref="C53:D53"/>
    <mergeCell ref="F53:H53"/>
    <mergeCell ref="C62:D62"/>
    <mergeCell ref="F62:H62"/>
    <mergeCell ref="C71:D71"/>
    <mergeCell ref="F71:H71"/>
    <mergeCell ref="H88:H89"/>
    <mergeCell ref="A91:H91"/>
    <mergeCell ref="A92:H92"/>
    <mergeCell ref="B88:B89"/>
    <mergeCell ref="C88:C89"/>
    <mergeCell ref="D88:D89"/>
    <mergeCell ref="E88:E89"/>
    <mergeCell ref="F88:F89"/>
    <mergeCell ref="G88:G89"/>
  </mergeCells>
  <dataValidations count="12">
    <dataValidation type="list" allowBlank="1" showInputMessage="1" showErrorMessage="1" sqref="E35 E44 E53" xr:uid="{B9C2A18C-41D7-4ADB-B71E-DDE0659FDA1F}">
      <formula1>"20%, 30%, 40%, 50%, 60%, 70%, 80%, Market"</formula1>
    </dataValidation>
    <dataValidation type="list" allowBlank="1" showErrorMessage="1" errorTitle="Choose from List" error="Choose from List_x000a_" sqref="E8" xr:uid="{0DFB244A-2D3E-4020-9FA2-3D3EBDF81D72}">
      <formula1>"20%, 30%, 40%, 50%, 60%, 70%, 80%, Market"</formula1>
    </dataValidation>
    <dataValidation type="list" allowBlank="1" showErrorMessage="1" errorTitle="Choose from List" error="Choose from List_x000a_" sqref="E71 E17 E26 E62" xr:uid="{82E7DC57-4A04-4C90-A467-D38516ACB957}">
      <formula1>"20%, 30%, 40%, 50%, 60%, 70%, 80%,  Market"</formula1>
    </dataValidation>
    <dataValidation type="list" allowBlank="1" showInputMessage="1" showErrorMessage="1" sqref="B6 S9" xr:uid="{627BC961-FA90-4D2D-9277-C2A51FFCEE7D}">
      <formula1>"5%, 7%"</formula1>
    </dataValidation>
    <dataValidation type="list" allowBlank="1" showInputMessage="1" showErrorMessage="1" sqref="J10" xr:uid="{E51FBA38-5DD1-406D-82E5-A7FD70A7DAD7}">
      <formula1>" , 0-BR, 0-BR Lo Home, 0-BR Hi HOME, 0-BR Rental Asst"</formula1>
    </dataValidation>
    <dataValidation type="list" allowBlank="1" showInputMessage="1" showErrorMessage="1" sqref="B63" xr:uid="{A1432DF4-244F-49E3-A1D7-C7F87CA61E1C}">
      <formula1>"0-BR, 0-BR Lo HOME, 0-BR Hi HOME, 0-BR RA"</formula1>
    </dataValidation>
    <dataValidation type="list" allowBlank="1" showInputMessage="1" showErrorMessage="1" sqref="B9 B18 B27 B36 B45 B54 B72" xr:uid="{5AC726F3-E162-490A-BDF7-2A8211F58272}">
      <formula1>"0-BR, 0-BR Lo HOME, 0-BR Hi HOME, 0-BR RA, 0-BR NHTF"</formula1>
    </dataValidation>
    <dataValidation type="list" allowBlank="1" showInputMessage="1" showErrorMessage="1" sqref="C9 C18 C27 C36 C45 C54 C63 C72" xr:uid="{AC9C20F9-AB93-4A2C-B0FD-51BB48EA30A9}">
      <formula1>"1-BR, 1-BR Lo HOME, 1-BR Hi HOME, 1-BR RA, 1-BR NHTF"</formula1>
    </dataValidation>
    <dataValidation type="list" allowBlank="1" showInputMessage="1" showErrorMessage="1" sqref="D9 D18 D27 D36 D45 D54 D63 D72" xr:uid="{36A35640-C220-4D1C-A50C-19780C83E843}">
      <formula1>"2-BR, 2-BR Lo HOME, 2-BR Hi HOME, 2-BR RA, 2-BR NHTF"</formula1>
    </dataValidation>
    <dataValidation type="list" allowBlank="1" showInputMessage="1" showErrorMessage="1" sqref="E9 E18 E27 E36 E45 E54 E63 E72" xr:uid="{88409C5D-8D5B-44E8-96ED-3FC04E9E2F64}">
      <formula1>"3-BR, 3-BR Lo HOME, 3-BR Hi HOME, 3-BR RA, 3-BR NHTF"</formula1>
    </dataValidation>
    <dataValidation type="list" allowBlank="1" showInputMessage="1" showErrorMessage="1" sqref="F9 F18 F27 F36 F45 F54 F63 F72" xr:uid="{B15A0821-DFDE-423A-88D9-4E9DD81058B9}">
      <formula1>"4-BR, 4-BR Lo HOME, 4-BR Hi HOME, 4-BR RA, 4-BR NHTF"</formula1>
    </dataValidation>
    <dataValidation type="list" allowBlank="1" showInputMessage="1" showErrorMessage="1" sqref="G9 G18 G27 G36 G45 G54 G63 G72" xr:uid="{5347FEA0-3F96-4B00-B736-C18943D644BF}">
      <formula1>"5-BR, 5-BR Lo HOME, 5-BR Hi HOME, 5-BR RA, 5-BR NHTF"</formula1>
    </dataValidation>
  </dataValidations>
  <printOptions horizontalCentered="1"/>
  <pageMargins left="0.7" right="0.7" top="0.75" bottom="0.75" header="0.3" footer="0.3"/>
  <pageSetup scale="70" fitToHeight="2"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60AFF-DF0F-452A-BD62-7E346CF8EDD2}">
  <sheetPr codeName="Sheet26">
    <pageSetUpPr fitToPage="1"/>
  </sheetPr>
  <dimension ref="A1:H621"/>
  <sheetViews>
    <sheetView showGridLines="0" showRowColHeaders="0" workbookViewId="0">
      <selection activeCell="P12" sqref="P12"/>
    </sheetView>
  </sheetViews>
  <sheetFormatPr defaultColWidth="10.54296875" defaultRowHeight="14" x14ac:dyDescent="0.3"/>
  <cols>
    <col min="1" max="1" width="4.26953125" style="1264" customWidth="1"/>
    <col min="2" max="2" width="11.26953125" style="1264" customWidth="1"/>
    <col min="3" max="3" width="1.1796875" style="1264" customWidth="1"/>
    <col min="4" max="4" width="4.1796875" style="1264" customWidth="1"/>
    <col min="5" max="5" width="38.26953125" style="1264" customWidth="1"/>
    <col min="6" max="6" width="18.26953125" style="1264" customWidth="1"/>
    <col min="7" max="7" width="18.54296875" style="1609" customWidth="1"/>
    <col min="8" max="8" width="18.1796875" style="1609" customWidth="1"/>
    <col min="9" max="9" width="3.7265625" style="1264" customWidth="1"/>
    <col min="10" max="10" width="10.54296875" style="1264"/>
    <col min="11" max="11" width="18.1796875" style="1264" customWidth="1"/>
    <col min="12" max="14" width="10.54296875" style="1264"/>
    <col min="15" max="15" width="11.7265625" style="1264" customWidth="1"/>
    <col min="16" max="16" width="20.453125" style="1264" customWidth="1"/>
    <col min="17" max="17" width="10.54296875" style="1264"/>
    <col min="18" max="18" width="13.81640625" style="1264" customWidth="1"/>
    <col min="19" max="19" width="1.81640625" style="1264" customWidth="1"/>
    <col min="20" max="20" width="10.54296875" style="1264"/>
    <col min="21" max="21" width="7.453125" style="1264" customWidth="1"/>
    <col min="22" max="22" width="5.1796875" style="1264" customWidth="1"/>
    <col min="23" max="26" width="10.54296875" style="1264"/>
    <col min="27" max="27" width="32.453125" style="1264" customWidth="1"/>
    <col min="28" max="28" width="12.81640625" style="1264" customWidth="1"/>
    <col min="29" max="30" width="10.54296875" style="1264"/>
    <col min="31" max="31" width="13.81640625" style="1264" customWidth="1"/>
    <col min="32" max="32" width="6.26953125" style="1264" customWidth="1"/>
    <col min="33" max="16384" width="10.54296875" style="1264"/>
  </cols>
  <sheetData>
    <row r="1" spans="1:8" ht="15.65" customHeight="1" x14ac:dyDescent="0.3">
      <c r="B1" s="2170" t="s">
        <v>1386</v>
      </c>
      <c r="C1" s="2170"/>
      <c r="D1" s="2170"/>
      <c r="E1" s="2170"/>
      <c r="F1" s="2170"/>
      <c r="G1" s="2170"/>
      <c r="H1" s="2170"/>
    </row>
    <row r="2" spans="1:8" ht="14.5" customHeight="1" x14ac:dyDescent="0.3">
      <c r="B2" s="2170" t="s">
        <v>1205</v>
      </c>
      <c r="C2" s="2170"/>
      <c r="D2" s="2170"/>
      <c r="E2" s="2170"/>
      <c r="F2" s="2170"/>
      <c r="G2" s="2170"/>
      <c r="H2" s="2170"/>
    </row>
    <row r="3" spans="1:8" ht="20.149999999999999" customHeight="1" thickBot="1" x14ac:dyDescent="0.35">
      <c r="A3" s="2142" t="s">
        <v>1206</v>
      </c>
      <c r="B3" s="2142"/>
      <c r="C3" s="2142"/>
      <c r="D3" s="2142"/>
      <c r="E3" s="2142"/>
      <c r="F3" s="2142"/>
      <c r="G3" s="2142"/>
      <c r="H3" s="2142"/>
    </row>
    <row r="4" spans="1:8" ht="20.149999999999999" customHeight="1" thickBot="1" x14ac:dyDescent="0.35">
      <c r="B4" s="1439" t="s">
        <v>0</v>
      </c>
      <c r="C4" s="1268"/>
      <c r="D4" s="2162">
        <f>'2 - Page 1'!D20</f>
        <v>0</v>
      </c>
      <c r="E4" s="2163"/>
      <c r="F4" s="1554"/>
      <c r="G4" s="1555" t="s">
        <v>670</v>
      </c>
      <c r="H4" s="1441"/>
    </row>
    <row r="5" spans="1:8" ht="20.149999999999999" customHeight="1" thickBot="1" x14ac:dyDescent="0.35">
      <c r="C5" s="1268"/>
      <c r="D5" s="1268"/>
      <c r="E5" s="1556" t="s">
        <v>142</v>
      </c>
      <c r="F5" s="1557">
        <f>'4a - Rent Summary'!H83</f>
        <v>0</v>
      </c>
      <c r="G5" s="1558" t="s">
        <v>143</v>
      </c>
      <c r="H5" s="1559" t="s">
        <v>144</v>
      </c>
    </row>
    <row r="6" spans="1:8" ht="20.149999999999999" customHeight="1" x14ac:dyDescent="0.3">
      <c r="B6" s="1560" t="s">
        <v>145</v>
      </c>
      <c r="C6" s="1561"/>
      <c r="D6" s="1562"/>
      <c r="E6" s="1562"/>
      <c r="F6" s="1562"/>
      <c r="G6" s="1563"/>
      <c r="H6" s="1564"/>
    </row>
    <row r="7" spans="1:8" ht="20.149999999999999" customHeight="1" x14ac:dyDescent="0.3">
      <c r="B7" s="1565">
        <v>1</v>
      </c>
      <c r="C7" s="1566"/>
      <c r="D7" s="1567" t="s">
        <v>146</v>
      </c>
      <c r="E7" s="1567"/>
      <c r="F7" s="1568"/>
      <c r="G7" s="1569">
        <f>'4a - Rent Summary'!H87</f>
        <v>0</v>
      </c>
      <c r="H7" s="1570" t="str">
        <f>IF($F$5=0,"",G7/$F$5)</f>
        <v/>
      </c>
    </row>
    <row r="8" spans="1:8" ht="20.149999999999999" customHeight="1" x14ac:dyDescent="0.3">
      <c r="B8" s="1565">
        <f>B7+1</f>
        <v>2</v>
      </c>
      <c r="C8" s="1566"/>
      <c r="D8" s="1567" t="s">
        <v>147</v>
      </c>
      <c r="E8" s="1567"/>
      <c r="F8" s="1567"/>
      <c r="G8" s="1571">
        <v>0</v>
      </c>
      <c r="H8" s="1570" t="str">
        <f>IF($F$5=0,"",G8/$F$5)</f>
        <v/>
      </c>
    </row>
    <row r="9" spans="1:8" ht="20.149999999999999" customHeight="1" x14ac:dyDescent="0.3">
      <c r="B9" s="1565">
        <f t="shared" ref="B9:B15" si="0">B8+1</f>
        <v>3</v>
      </c>
      <c r="C9" s="1566"/>
      <c r="D9" s="1567" t="s">
        <v>148</v>
      </c>
      <c r="E9" s="1567"/>
      <c r="F9" s="1567"/>
      <c r="G9" s="1571"/>
      <c r="H9" s="1570" t="str">
        <f>IF($F$5=0,"",G9/$F$5)</f>
        <v/>
      </c>
    </row>
    <row r="10" spans="1:8" ht="20.149999999999999" customHeight="1" x14ac:dyDescent="0.3">
      <c r="B10" s="1565">
        <f t="shared" si="0"/>
        <v>4</v>
      </c>
      <c r="C10" s="1566"/>
      <c r="D10" s="2166" t="s">
        <v>1207</v>
      </c>
      <c r="E10" s="2166"/>
      <c r="F10" s="2167"/>
      <c r="G10" s="1571">
        <v>0</v>
      </c>
      <c r="H10" s="1570" t="str">
        <f>IF($F$5=0,"",G10/$F$5)</f>
        <v/>
      </c>
    </row>
    <row r="11" spans="1:8" ht="20.149999999999999" customHeight="1" x14ac:dyDescent="0.3">
      <c r="B11" s="1565"/>
      <c r="C11" s="1566"/>
      <c r="D11" s="1567"/>
      <c r="E11" s="1567" t="s">
        <v>150</v>
      </c>
      <c r="F11" s="1572"/>
      <c r="G11" s="1573">
        <f>SUM(G7:G10)</f>
        <v>0</v>
      </c>
      <c r="H11" s="1570"/>
    </row>
    <row r="12" spans="1:8" ht="20.149999999999999" customHeight="1" x14ac:dyDescent="0.3">
      <c r="B12" s="1565">
        <f>B10+1</f>
        <v>5</v>
      </c>
      <c r="C12" s="1566"/>
      <c r="D12" s="1567" t="s">
        <v>151</v>
      </c>
      <c r="E12" s="1567"/>
      <c r="F12" s="1574">
        <f>'4a - Rent Summary'!B6</f>
        <v>0</v>
      </c>
      <c r="G12" s="1573">
        <f>ROUND(-F12*G11,0)</f>
        <v>0</v>
      </c>
      <c r="H12" s="1570"/>
    </row>
    <row r="13" spans="1:8" ht="20.149999999999999" customHeight="1" x14ac:dyDescent="0.3">
      <c r="B13" s="1565">
        <f t="shared" si="0"/>
        <v>6</v>
      </c>
      <c r="C13" s="1566"/>
      <c r="D13" s="1567" t="s">
        <v>152</v>
      </c>
      <c r="E13" s="1567"/>
      <c r="F13" s="1572"/>
      <c r="G13" s="1571"/>
      <c r="H13" s="1570"/>
    </row>
    <row r="14" spans="1:8" ht="20.149999999999999" customHeight="1" thickBot="1" x14ac:dyDescent="0.35">
      <c r="B14" s="1565">
        <f>B13+1</f>
        <v>7</v>
      </c>
      <c r="C14" s="1566"/>
      <c r="D14" s="1567" t="s">
        <v>151</v>
      </c>
      <c r="E14" s="1567"/>
      <c r="F14" s="1575"/>
      <c r="G14" s="1576">
        <f>-G13*F14</f>
        <v>0</v>
      </c>
      <c r="H14" s="1570" t="str">
        <f>IF($F$5=0,"",G14/$F$5)</f>
        <v/>
      </c>
    </row>
    <row r="15" spans="1:8" ht="20.149999999999999" customHeight="1" thickBot="1" x14ac:dyDescent="0.35">
      <c r="B15" s="1577">
        <f t="shared" si="0"/>
        <v>8</v>
      </c>
      <c r="C15" s="1578"/>
      <c r="D15" s="1579" t="s">
        <v>153</v>
      </c>
      <c r="E15" s="1579"/>
      <c r="F15" s="1579"/>
      <c r="G15" s="1580">
        <f>SUM(G11:G14)</f>
        <v>0</v>
      </c>
      <c r="H15" s="1581" t="str">
        <f>IF($F$5=0,"",G15/$F$5)</f>
        <v/>
      </c>
    </row>
    <row r="16" spans="1:8" ht="20.149999999999999" customHeight="1" x14ac:dyDescent="0.3">
      <c r="B16" s="1582" t="s">
        <v>154</v>
      </c>
      <c r="C16" s="1583"/>
      <c r="D16" s="1584" t="s">
        <v>155</v>
      </c>
      <c r="E16" s="1585"/>
      <c r="F16" s="1585"/>
      <c r="G16" s="1586"/>
      <c r="H16" s="1587"/>
    </row>
    <row r="17" spans="2:8" ht="20.149999999999999" customHeight="1" x14ac:dyDescent="0.3">
      <c r="B17" s="1565">
        <f>B15+1</f>
        <v>9</v>
      </c>
      <c r="C17" s="1566"/>
      <c r="D17" s="1588"/>
      <c r="E17" s="1567" t="s">
        <v>156</v>
      </c>
      <c r="F17" s="1567"/>
      <c r="G17" s="1589"/>
      <c r="H17" s="1570" t="str">
        <f t="shared" ref="H17:H27" si="1">IF($F$5=0,"",G17/$F$5)</f>
        <v/>
      </c>
    </row>
    <row r="18" spans="2:8" ht="20.149999999999999" customHeight="1" x14ac:dyDescent="0.3">
      <c r="B18" s="1565">
        <f>B17+1</f>
        <v>10</v>
      </c>
      <c r="C18" s="1566"/>
      <c r="D18" s="1588"/>
      <c r="E18" s="1567" t="s">
        <v>157</v>
      </c>
      <c r="F18" s="1567"/>
      <c r="G18" s="1589"/>
      <c r="H18" s="1570" t="str">
        <f t="shared" si="1"/>
        <v/>
      </c>
    </row>
    <row r="19" spans="2:8" ht="20.149999999999999" customHeight="1" x14ac:dyDescent="0.3">
      <c r="B19" s="1565">
        <f t="shared" ref="B19:B27" si="2">B18+1</f>
        <v>11</v>
      </c>
      <c r="C19" s="1566"/>
      <c r="D19" s="1588"/>
      <c r="E19" s="1567" t="s">
        <v>11</v>
      </c>
      <c r="F19" s="1567"/>
      <c r="G19" s="1589"/>
      <c r="H19" s="1570" t="str">
        <f t="shared" si="1"/>
        <v/>
      </c>
    </row>
    <row r="20" spans="2:8" ht="20.149999999999999" customHeight="1" x14ac:dyDescent="0.3">
      <c r="B20" s="1565">
        <f t="shared" si="2"/>
        <v>12</v>
      </c>
      <c r="C20" s="1566"/>
      <c r="D20" s="1567"/>
      <c r="E20" s="1567" t="s">
        <v>158</v>
      </c>
      <c r="F20" s="1590"/>
      <c r="G20" s="1576">
        <f>+F20*G15</f>
        <v>0</v>
      </c>
      <c r="H20" s="1570" t="str">
        <f t="shared" si="1"/>
        <v/>
      </c>
    </row>
    <row r="21" spans="2:8" ht="20.149999999999999" customHeight="1" x14ac:dyDescent="0.3">
      <c r="B21" s="1565">
        <f t="shared" si="2"/>
        <v>13</v>
      </c>
      <c r="C21" s="1566"/>
      <c r="D21" s="1567"/>
      <c r="E21" s="1567" t="s">
        <v>159</v>
      </c>
      <c r="F21" s="1591"/>
      <c r="G21" s="1571"/>
      <c r="H21" s="1570" t="str">
        <f t="shared" si="1"/>
        <v/>
      </c>
    </row>
    <row r="22" spans="2:8" ht="20.149999999999999" customHeight="1" x14ac:dyDescent="0.3">
      <c r="B22" s="1565">
        <f>B21+1</f>
        <v>14</v>
      </c>
      <c r="C22" s="1566"/>
      <c r="D22" s="1567"/>
      <c r="E22" s="1567" t="s">
        <v>160</v>
      </c>
      <c r="F22" s="1591"/>
      <c r="G22" s="1589"/>
      <c r="H22" s="1570" t="str">
        <f t="shared" si="1"/>
        <v/>
      </c>
    </row>
    <row r="23" spans="2:8" ht="20.149999999999999" customHeight="1" x14ac:dyDescent="0.3">
      <c r="B23" s="1565">
        <f t="shared" si="2"/>
        <v>15</v>
      </c>
      <c r="C23" s="1566"/>
      <c r="D23" s="1567"/>
      <c r="E23" s="1567" t="s">
        <v>161</v>
      </c>
      <c r="F23" s="1567"/>
      <c r="G23" s="1589"/>
      <c r="H23" s="1570" t="str">
        <f t="shared" si="1"/>
        <v/>
      </c>
    </row>
    <row r="24" spans="2:8" ht="20.149999999999999" customHeight="1" x14ac:dyDescent="0.3">
      <c r="B24" s="1565">
        <f t="shared" si="2"/>
        <v>16</v>
      </c>
      <c r="C24" s="1566"/>
      <c r="D24" s="1567"/>
      <c r="E24" s="1567" t="s">
        <v>162</v>
      </c>
      <c r="F24" s="1567"/>
      <c r="G24" s="1589"/>
      <c r="H24" s="1570" t="str">
        <f t="shared" si="1"/>
        <v/>
      </c>
    </row>
    <row r="25" spans="2:8" ht="20.149999999999999" customHeight="1" x14ac:dyDescent="0.3">
      <c r="B25" s="1565">
        <f>B24+1</f>
        <v>17</v>
      </c>
      <c r="C25" s="1566"/>
      <c r="D25" s="1567"/>
      <c r="E25" s="1567" t="s">
        <v>640</v>
      </c>
      <c r="F25" s="1567"/>
      <c r="G25" s="1589"/>
      <c r="H25" s="1570" t="str">
        <f t="shared" si="1"/>
        <v/>
      </c>
    </row>
    <row r="26" spans="2:8" ht="20.149999999999999" customHeight="1" thickBot="1" x14ac:dyDescent="0.35">
      <c r="B26" s="1565">
        <f>B25+1</f>
        <v>18</v>
      </c>
      <c r="C26" s="1566"/>
      <c r="D26" s="1567"/>
      <c r="E26" s="2164" t="s">
        <v>163</v>
      </c>
      <c r="F26" s="2165"/>
      <c r="G26" s="1589"/>
      <c r="H26" s="1570" t="str">
        <f t="shared" si="1"/>
        <v/>
      </c>
    </row>
    <row r="27" spans="2:8" ht="20.149999999999999" customHeight="1" thickBot="1" x14ac:dyDescent="0.35">
      <c r="B27" s="1577">
        <f t="shared" si="2"/>
        <v>19</v>
      </c>
      <c r="C27" s="1578"/>
      <c r="D27" s="1579" t="s">
        <v>164</v>
      </c>
      <c r="E27" s="1579"/>
      <c r="F27" s="1579"/>
      <c r="G27" s="1580">
        <f>SUM(G17:G26)</f>
        <v>0</v>
      </c>
      <c r="H27" s="1581" t="str">
        <f t="shared" si="1"/>
        <v/>
      </c>
    </row>
    <row r="28" spans="2:8" ht="20.149999999999999" customHeight="1" x14ac:dyDescent="0.3">
      <c r="B28" s="1582"/>
      <c r="C28" s="1583"/>
      <c r="D28" s="1584" t="s">
        <v>165</v>
      </c>
      <c r="E28" s="1585"/>
      <c r="F28" s="1585"/>
      <c r="G28" s="1586"/>
      <c r="H28" s="1587"/>
    </row>
    <row r="29" spans="2:8" ht="20.149999999999999" customHeight="1" x14ac:dyDescent="0.3">
      <c r="B29" s="1565">
        <f>B27+1</f>
        <v>20</v>
      </c>
      <c r="C29" s="1566"/>
      <c r="D29" s="1588"/>
      <c r="E29" s="1567" t="s">
        <v>166</v>
      </c>
      <c r="F29" s="1567"/>
      <c r="G29" s="1589"/>
      <c r="H29" s="1570" t="str">
        <f t="shared" ref="H29:H35" si="3">IF($F$5=0,"",G29/$F$5)</f>
        <v/>
      </c>
    </row>
    <row r="30" spans="2:8" ht="20.149999999999999" customHeight="1" x14ac:dyDescent="0.3">
      <c r="B30" s="1565">
        <f>B29+1</f>
        <v>21</v>
      </c>
      <c r="C30" s="1566"/>
      <c r="D30" s="1567"/>
      <c r="E30" s="1567" t="s">
        <v>167</v>
      </c>
      <c r="F30" s="1567"/>
      <c r="G30" s="1589"/>
      <c r="H30" s="1570" t="str">
        <f t="shared" si="3"/>
        <v/>
      </c>
    </row>
    <row r="31" spans="2:8" ht="20.149999999999999" customHeight="1" x14ac:dyDescent="0.3">
      <c r="B31" s="1565">
        <f>+B30+1</f>
        <v>22</v>
      </c>
      <c r="C31" s="1566"/>
      <c r="D31" s="1567"/>
      <c r="E31" s="1567" t="s">
        <v>168</v>
      </c>
      <c r="F31" s="1567"/>
      <c r="G31" s="1589"/>
      <c r="H31" s="1570" t="str">
        <f t="shared" si="3"/>
        <v/>
      </c>
    </row>
    <row r="32" spans="2:8" ht="20.149999999999999" customHeight="1" x14ac:dyDescent="0.3">
      <c r="B32" s="1565">
        <v>23</v>
      </c>
      <c r="C32" s="1566"/>
      <c r="D32" s="1567"/>
      <c r="E32" s="1567" t="s">
        <v>169</v>
      </c>
      <c r="F32" s="1567"/>
      <c r="G32" s="1589"/>
      <c r="H32" s="1570" t="str">
        <f t="shared" si="3"/>
        <v/>
      </c>
    </row>
    <row r="33" spans="2:8" ht="20.149999999999999" customHeight="1" x14ac:dyDescent="0.3">
      <c r="B33" s="1565">
        <v>24</v>
      </c>
      <c r="C33" s="1566"/>
      <c r="D33" s="1567"/>
      <c r="E33" s="1567" t="s">
        <v>170</v>
      </c>
      <c r="F33" s="1567"/>
      <c r="G33" s="1589"/>
      <c r="H33" s="1570" t="str">
        <f t="shared" si="3"/>
        <v/>
      </c>
    </row>
    <row r="34" spans="2:8" ht="20.149999999999999" customHeight="1" thickBot="1" x14ac:dyDescent="0.35">
      <c r="B34" s="1565">
        <v>25</v>
      </c>
      <c r="C34" s="1566"/>
      <c r="D34" s="1567"/>
      <c r="E34" s="2164" t="s">
        <v>163</v>
      </c>
      <c r="F34" s="2165"/>
      <c r="G34" s="1589"/>
      <c r="H34" s="1570" t="str">
        <f t="shared" si="3"/>
        <v/>
      </c>
    </row>
    <row r="35" spans="2:8" ht="20.149999999999999" customHeight="1" thickBot="1" x14ac:dyDescent="0.35">
      <c r="B35" s="1577">
        <v>26</v>
      </c>
      <c r="C35" s="1578"/>
      <c r="D35" s="1579" t="s">
        <v>171</v>
      </c>
      <c r="E35" s="1579"/>
      <c r="F35" s="1579"/>
      <c r="G35" s="1580">
        <f>SUM(G29:G34)</f>
        <v>0</v>
      </c>
      <c r="H35" s="1581" t="str">
        <f t="shared" si="3"/>
        <v/>
      </c>
    </row>
    <row r="36" spans="2:8" ht="20.149999999999999" customHeight="1" x14ac:dyDescent="0.3">
      <c r="B36" s="1582"/>
      <c r="C36" s="1583"/>
      <c r="D36" s="1584" t="s">
        <v>172</v>
      </c>
      <c r="E36" s="1585"/>
      <c r="F36" s="1585"/>
      <c r="G36" s="1586"/>
      <c r="H36" s="1587"/>
    </row>
    <row r="37" spans="2:8" ht="20.149999999999999" customHeight="1" x14ac:dyDescent="0.3">
      <c r="B37" s="1565">
        <f>B35+1</f>
        <v>27</v>
      </c>
      <c r="C37" s="1566"/>
      <c r="D37" s="1567"/>
      <c r="E37" s="1567" t="s">
        <v>173</v>
      </c>
      <c r="F37" s="1567"/>
      <c r="G37" s="1589"/>
      <c r="H37" s="1570" t="str">
        <f t="shared" ref="H37:H46" si="4">IF($F$5=0,"",G37/$F$5)</f>
        <v/>
      </c>
    </row>
    <row r="38" spans="2:8" ht="20.149999999999999" customHeight="1" x14ac:dyDescent="0.3">
      <c r="B38" s="1565">
        <f>B37+1</f>
        <v>28</v>
      </c>
      <c r="C38" s="1566"/>
      <c r="D38" s="1567"/>
      <c r="E38" s="1567" t="s">
        <v>174</v>
      </c>
      <c r="F38" s="1567"/>
      <c r="G38" s="1589"/>
      <c r="H38" s="1570" t="str">
        <f t="shared" si="4"/>
        <v/>
      </c>
    </row>
    <row r="39" spans="2:8" ht="20.149999999999999" customHeight="1" x14ac:dyDescent="0.3">
      <c r="B39" s="1565">
        <f t="shared" ref="B39:B46" si="5">B38+1</f>
        <v>29</v>
      </c>
      <c r="C39" s="1566"/>
      <c r="D39" s="1567"/>
      <c r="E39" s="1567" t="s">
        <v>175</v>
      </c>
      <c r="F39" s="1567"/>
      <c r="G39" s="1589"/>
      <c r="H39" s="1570" t="str">
        <f t="shared" si="4"/>
        <v/>
      </c>
    </row>
    <row r="40" spans="2:8" ht="20.149999999999999" customHeight="1" x14ac:dyDescent="0.3">
      <c r="B40" s="1565">
        <f t="shared" si="5"/>
        <v>30</v>
      </c>
      <c r="C40" s="1566"/>
      <c r="D40" s="1567"/>
      <c r="E40" s="1567" t="s">
        <v>176</v>
      </c>
      <c r="F40" s="1567"/>
      <c r="G40" s="1589"/>
      <c r="H40" s="1570" t="str">
        <f t="shared" si="4"/>
        <v/>
      </c>
    </row>
    <row r="41" spans="2:8" ht="20.149999999999999" customHeight="1" x14ac:dyDescent="0.3">
      <c r="B41" s="1565">
        <f t="shared" si="5"/>
        <v>31</v>
      </c>
      <c r="C41" s="1566"/>
      <c r="D41" s="1567"/>
      <c r="E41" s="1567" t="s">
        <v>177</v>
      </c>
      <c r="F41" s="1567"/>
      <c r="G41" s="1589"/>
      <c r="H41" s="1570" t="str">
        <f t="shared" si="4"/>
        <v/>
      </c>
    </row>
    <row r="42" spans="2:8" ht="20.149999999999999" customHeight="1" x14ac:dyDescent="0.3">
      <c r="B42" s="1565">
        <f t="shared" si="5"/>
        <v>32</v>
      </c>
      <c r="C42" s="1566"/>
      <c r="D42" s="1567"/>
      <c r="E42" s="1567" t="s">
        <v>178</v>
      </c>
      <c r="F42" s="1567"/>
      <c r="G42" s="1589"/>
      <c r="H42" s="1570" t="str">
        <f t="shared" si="4"/>
        <v/>
      </c>
    </row>
    <row r="43" spans="2:8" ht="20.149999999999999" customHeight="1" x14ac:dyDescent="0.3">
      <c r="B43" s="1565">
        <f t="shared" si="5"/>
        <v>33</v>
      </c>
      <c r="C43" s="1566"/>
      <c r="D43" s="1567"/>
      <c r="E43" s="1567" t="s">
        <v>179</v>
      </c>
      <c r="F43" s="1567"/>
      <c r="G43" s="1589"/>
      <c r="H43" s="1570" t="str">
        <f t="shared" si="4"/>
        <v/>
      </c>
    </row>
    <row r="44" spans="2:8" ht="20.149999999999999" customHeight="1" x14ac:dyDescent="0.3">
      <c r="B44" s="1565">
        <f t="shared" si="5"/>
        <v>34</v>
      </c>
      <c r="C44" s="1566"/>
      <c r="D44" s="1567"/>
      <c r="E44" s="1567" t="s">
        <v>180</v>
      </c>
      <c r="F44" s="1567"/>
      <c r="G44" s="1589"/>
      <c r="H44" s="1570" t="str">
        <f t="shared" si="4"/>
        <v/>
      </c>
    </row>
    <row r="45" spans="2:8" ht="20.149999999999999" customHeight="1" thickBot="1" x14ac:dyDescent="0.35">
      <c r="B45" s="1565">
        <f t="shared" si="5"/>
        <v>35</v>
      </c>
      <c r="C45" s="1566"/>
      <c r="D45" s="1567"/>
      <c r="E45" s="1567" t="s">
        <v>181</v>
      </c>
      <c r="F45" s="1567"/>
      <c r="G45" s="1589"/>
      <c r="H45" s="1570" t="str">
        <f t="shared" si="4"/>
        <v/>
      </c>
    </row>
    <row r="46" spans="2:8" ht="20.149999999999999" customHeight="1" thickBot="1" x14ac:dyDescent="0.35">
      <c r="B46" s="1577">
        <f t="shared" si="5"/>
        <v>36</v>
      </c>
      <c r="C46" s="1578"/>
      <c r="D46" s="1579" t="s">
        <v>182</v>
      </c>
      <c r="E46" s="1579"/>
      <c r="F46" s="1579"/>
      <c r="G46" s="1580">
        <f>SUM(G37:G45)</f>
        <v>0</v>
      </c>
      <c r="H46" s="1581" t="str">
        <f t="shared" si="4"/>
        <v/>
      </c>
    </row>
    <row r="47" spans="2:8" ht="20.149999999999999" customHeight="1" x14ac:dyDescent="0.3">
      <c r="B47" s="1582"/>
      <c r="C47" s="1583"/>
      <c r="D47" s="1584" t="s">
        <v>183</v>
      </c>
      <c r="E47" s="1585"/>
      <c r="F47" s="1585"/>
      <c r="G47" s="1586"/>
      <c r="H47" s="1587"/>
    </row>
    <row r="48" spans="2:8" ht="20.149999999999999" customHeight="1" x14ac:dyDescent="0.3">
      <c r="B48" s="1565">
        <f>B46+1</f>
        <v>37</v>
      </c>
      <c r="C48" s="1566"/>
      <c r="D48" s="1567"/>
      <c r="E48" s="1567" t="s">
        <v>184</v>
      </c>
      <c r="F48" s="1567"/>
      <c r="G48" s="1589"/>
      <c r="H48" s="1570" t="str">
        <f t="shared" ref="H48:H54" si="6">IF($F$5=0,"",G48/$F$5)</f>
        <v/>
      </c>
    </row>
    <row r="49" spans="2:8" ht="20.149999999999999" customHeight="1" x14ac:dyDescent="0.3">
      <c r="B49" s="1565">
        <f>B48+1</f>
        <v>38</v>
      </c>
      <c r="C49" s="1566"/>
      <c r="D49" s="1567"/>
      <c r="E49" s="1567" t="s">
        <v>185</v>
      </c>
      <c r="F49" s="1567"/>
      <c r="G49" s="1589"/>
      <c r="H49" s="1570" t="str">
        <f t="shared" si="6"/>
        <v/>
      </c>
    </row>
    <row r="50" spans="2:8" ht="20.149999999999999" customHeight="1" x14ac:dyDescent="0.3">
      <c r="B50" s="1565">
        <f>B49+1</f>
        <v>39</v>
      </c>
      <c r="C50" s="1566"/>
      <c r="D50" s="1567"/>
      <c r="E50" s="1567" t="s">
        <v>186</v>
      </c>
      <c r="F50" s="1567"/>
      <c r="G50" s="1589"/>
      <c r="H50" s="1570" t="str">
        <f t="shared" si="6"/>
        <v/>
      </c>
    </row>
    <row r="51" spans="2:8" ht="20.149999999999999" customHeight="1" x14ac:dyDescent="0.3">
      <c r="B51" s="1565">
        <f>B50+1</f>
        <v>40</v>
      </c>
      <c r="C51" s="1566"/>
      <c r="D51" s="1567"/>
      <c r="E51" s="1567" t="s">
        <v>187</v>
      </c>
      <c r="F51" s="1567"/>
      <c r="G51" s="1589"/>
      <c r="H51" s="1570" t="str">
        <f t="shared" si="6"/>
        <v/>
      </c>
    </row>
    <row r="52" spans="2:8" ht="20.149999999999999" customHeight="1" thickBot="1" x14ac:dyDescent="0.35">
      <c r="B52" s="1565">
        <f>B51+1</f>
        <v>41</v>
      </c>
      <c r="C52" s="1566"/>
      <c r="D52" s="1567"/>
      <c r="E52" s="2164" t="s">
        <v>163</v>
      </c>
      <c r="F52" s="2165"/>
      <c r="G52" s="1589"/>
      <c r="H52" s="1570" t="str">
        <f t="shared" si="6"/>
        <v/>
      </c>
    </row>
    <row r="53" spans="2:8" ht="20.149999999999999" customHeight="1" thickBot="1" x14ac:dyDescent="0.35">
      <c r="B53" s="1577">
        <f>B52+1</f>
        <v>42</v>
      </c>
      <c r="C53" s="1578"/>
      <c r="D53" s="1579" t="s">
        <v>188</v>
      </c>
      <c r="E53" s="1579"/>
      <c r="F53" s="1579"/>
      <c r="G53" s="1580">
        <f>SUM(G48:G52)</f>
        <v>0</v>
      </c>
      <c r="H53" s="1581" t="str">
        <f t="shared" si="6"/>
        <v/>
      </c>
    </row>
    <row r="54" spans="2:8" ht="20.149999999999999" customHeight="1" thickBot="1" x14ac:dyDescent="0.35">
      <c r="B54" s="1577"/>
      <c r="C54" s="1578"/>
      <c r="D54" s="1579" t="s">
        <v>189</v>
      </c>
      <c r="E54" s="1579"/>
      <c r="F54" s="1579"/>
      <c r="G54" s="1580">
        <f>G53+G46+G35+G27</f>
        <v>0</v>
      </c>
      <c r="H54" s="1581" t="str">
        <f t="shared" si="6"/>
        <v/>
      </c>
    </row>
    <row r="55" spans="2:8" ht="20.149999999999999" customHeight="1" x14ac:dyDescent="0.3">
      <c r="B55" s="1582"/>
      <c r="C55" s="1583"/>
      <c r="D55" s="1584" t="s">
        <v>190</v>
      </c>
      <c r="E55" s="1585"/>
      <c r="F55" s="1585"/>
      <c r="G55" s="1586"/>
      <c r="H55" s="1587"/>
    </row>
    <row r="56" spans="2:8" ht="20.149999999999999" customHeight="1" x14ac:dyDescent="0.3">
      <c r="B56" s="1565">
        <f>B53+1</f>
        <v>43</v>
      </c>
      <c r="C56" s="1566"/>
      <c r="D56" s="1567"/>
      <c r="E56" s="1567" t="s">
        <v>1208</v>
      </c>
      <c r="F56" s="1592"/>
      <c r="G56" s="1589"/>
      <c r="H56" s="1570" t="str">
        <f t="shared" ref="H56:H62" si="7">IF($F$5=0,"",G56/$F$5)</f>
        <v/>
      </c>
    </row>
    <row r="57" spans="2:8" ht="20.149999999999999" customHeight="1" x14ac:dyDescent="0.3">
      <c r="B57" s="1565">
        <f t="shared" ref="B57:B62" si="8">B56+1</f>
        <v>44</v>
      </c>
      <c r="C57" s="1566"/>
      <c r="D57" s="1567"/>
      <c r="E57" s="2166" t="s">
        <v>192</v>
      </c>
      <c r="F57" s="2167"/>
      <c r="G57" s="1589"/>
      <c r="H57" s="1570" t="str">
        <f t="shared" si="7"/>
        <v/>
      </c>
    </row>
    <row r="58" spans="2:8" ht="20.149999999999999" customHeight="1" x14ac:dyDescent="0.3">
      <c r="B58" s="1565">
        <f t="shared" si="8"/>
        <v>45</v>
      </c>
      <c r="C58" s="1566"/>
      <c r="D58" s="1567"/>
      <c r="E58" s="2166" t="s">
        <v>163</v>
      </c>
      <c r="F58" s="2167"/>
      <c r="G58" s="1589"/>
      <c r="H58" s="1570" t="str">
        <f t="shared" si="7"/>
        <v/>
      </c>
    </row>
    <row r="59" spans="2:8" ht="20.149999999999999" customHeight="1" x14ac:dyDescent="0.3">
      <c r="B59" s="1565">
        <f t="shared" si="8"/>
        <v>46</v>
      </c>
      <c r="C59" s="1566"/>
      <c r="D59" s="1567"/>
      <c r="E59" s="2166" t="s">
        <v>163</v>
      </c>
      <c r="F59" s="2167"/>
      <c r="G59" s="1589"/>
      <c r="H59" s="1570" t="str">
        <f t="shared" si="7"/>
        <v/>
      </c>
    </row>
    <row r="60" spans="2:8" ht="20.149999999999999" customHeight="1" thickBot="1" x14ac:dyDescent="0.35">
      <c r="B60" s="1565">
        <f t="shared" si="8"/>
        <v>47</v>
      </c>
      <c r="C60" s="1566"/>
      <c r="D60" s="1567"/>
      <c r="E60" s="2164" t="s">
        <v>163</v>
      </c>
      <c r="F60" s="2165"/>
      <c r="G60" s="1589"/>
      <c r="H60" s="1570" t="str">
        <f t="shared" si="7"/>
        <v/>
      </c>
    </row>
    <row r="61" spans="2:8" ht="20.149999999999999" customHeight="1" thickBot="1" x14ac:dyDescent="0.35">
      <c r="B61" s="1577">
        <f t="shared" si="8"/>
        <v>48</v>
      </c>
      <c r="C61" s="1578"/>
      <c r="D61" s="1579" t="s">
        <v>193</v>
      </c>
      <c r="E61" s="1579"/>
      <c r="F61" s="1579"/>
      <c r="G61" s="1580">
        <f>SUM(G56:G60)</f>
        <v>0</v>
      </c>
      <c r="H61" s="1581" t="str">
        <f t="shared" si="7"/>
        <v/>
      </c>
    </row>
    <row r="62" spans="2:8" ht="20.149999999999999" customHeight="1" x14ac:dyDescent="0.3">
      <c r="B62" s="1593">
        <f t="shared" si="8"/>
        <v>49</v>
      </c>
      <c r="C62" s="1594"/>
      <c r="D62" s="1268" t="s">
        <v>194</v>
      </c>
      <c r="E62" s="1268"/>
      <c r="F62" s="1268"/>
      <c r="G62" s="1595"/>
      <c r="H62" s="1570" t="str">
        <f t="shared" si="7"/>
        <v/>
      </c>
    </row>
    <row r="63" spans="2:8" ht="20.149999999999999" customHeight="1" x14ac:dyDescent="0.3">
      <c r="B63" s="1596"/>
      <c r="C63" s="1566"/>
      <c r="D63" s="1567"/>
      <c r="E63" s="1567"/>
      <c r="F63" s="1567"/>
      <c r="G63" s="1597"/>
      <c r="H63" s="1598"/>
    </row>
    <row r="64" spans="2:8" ht="20.149999999999999" customHeight="1" x14ac:dyDescent="0.3">
      <c r="B64" s="1599">
        <v>50</v>
      </c>
      <c r="C64" s="1600"/>
      <c r="D64" s="1588" t="s">
        <v>195</v>
      </c>
      <c r="E64" s="1588"/>
      <c r="F64" s="1588"/>
      <c r="G64" s="1576">
        <f>G27+G35+G46+G53+G61+G62</f>
        <v>0</v>
      </c>
      <c r="H64" s="1570" t="str">
        <f>IF($F$5=0,"",G64/$F$5)</f>
        <v/>
      </c>
    </row>
    <row r="65" spans="1:8" ht="42.75" customHeight="1" thickBot="1" x14ac:dyDescent="0.35">
      <c r="B65" s="1601">
        <v>51</v>
      </c>
      <c r="C65" s="1602"/>
      <c r="D65" s="2168" t="s">
        <v>196</v>
      </c>
      <c r="E65" s="2168"/>
      <c r="F65" s="2169"/>
      <c r="G65" s="1603">
        <f>G15-G64</f>
        <v>0</v>
      </c>
      <c r="H65" s="1604" t="str">
        <f>IF($F$5=0,"",G65/$F$5)</f>
        <v/>
      </c>
    </row>
    <row r="66" spans="1:8" ht="20.149999999999999" customHeight="1" x14ac:dyDescent="0.3">
      <c r="B66" s="1264" t="s">
        <v>1209</v>
      </c>
      <c r="C66" s="1268"/>
      <c r="D66" s="1268"/>
      <c r="E66" s="1268"/>
      <c r="F66" s="1268"/>
      <c r="G66" s="1605"/>
      <c r="H66" s="1605"/>
    </row>
    <row r="67" spans="1:8" x14ac:dyDescent="0.3">
      <c r="B67" s="1606" t="s">
        <v>1210</v>
      </c>
      <c r="C67" s="1268"/>
      <c r="D67" s="1268"/>
      <c r="E67" s="1268"/>
      <c r="F67" s="1268"/>
      <c r="G67" s="1605"/>
      <c r="H67" s="1605"/>
    </row>
    <row r="68" spans="1:8" ht="9" customHeight="1" x14ac:dyDescent="0.3">
      <c r="C68" s="1268"/>
      <c r="D68" s="1268"/>
      <c r="E68" s="1268"/>
      <c r="F68" s="1268"/>
      <c r="G68" s="1605"/>
      <c r="H68" s="1605"/>
    </row>
    <row r="69" spans="1:8" ht="19.5" customHeight="1" x14ac:dyDescent="0.3">
      <c r="B69" s="1607" t="s">
        <v>1211</v>
      </c>
      <c r="C69" s="1268"/>
      <c r="D69" s="1268"/>
      <c r="E69" s="1268"/>
      <c r="F69" s="1268"/>
      <c r="G69" s="1605"/>
      <c r="H69" s="1605"/>
    </row>
    <row r="70" spans="1:8" x14ac:dyDescent="0.3">
      <c r="A70" s="1608"/>
      <c r="B70" s="1607" t="s">
        <v>1212</v>
      </c>
    </row>
    <row r="71" spans="1:8" ht="20.149999999999999" customHeight="1" x14ac:dyDescent="0.3">
      <c r="B71" s="1268"/>
      <c r="C71" s="1268"/>
      <c r="D71" s="1268"/>
      <c r="E71" s="1268"/>
      <c r="F71" s="1268"/>
      <c r="H71" s="1605"/>
    </row>
    <row r="72" spans="1:8" ht="9" customHeight="1" x14ac:dyDescent="0.3">
      <c r="C72" s="1268"/>
      <c r="D72" s="1268"/>
      <c r="E72" s="1268"/>
      <c r="F72" s="1268"/>
      <c r="G72" s="1605"/>
      <c r="H72" s="1605"/>
    </row>
    <row r="73" spans="1:8" ht="19.5" customHeight="1" x14ac:dyDescent="0.3">
      <c r="B73" s="1607"/>
      <c r="C73" s="1268"/>
      <c r="D73" s="1268"/>
      <c r="E73" s="1556" t="s">
        <v>1213</v>
      </c>
      <c r="F73" s="2160"/>
      <c r="G73" s="2160"/>
      <c r="H73" s="2160"/>
    </row>
    <row r="74" spans="1:8" x14ac:dyDescent="0.3">
      <c r="A74" s="1608"/>
      <c r="B74" s="1607"/>
      <c r="E74" s="1439"/>
    </row>
    <row r="75" spans="1:8" ht="20.149999999999999" customHeight="1" x14ac:dyDescent="0.3">
      <c r="B75" s="1268"/>
      <c r="C75" s="1268"/>
      <c r="D75" s="1268"/>
      <c r="E75" s="1556" t="s">
        <v>1214</v>
      </c>
      <c r="F75" s="2160"/>
      <c r="G75" s="2160"/>
      <c r="H75" s="2160"/>
    </row>
    <row r="76" spans="1:8" ht="20.149999999999999" customHeight="1" x14ac:dyDescent="0.3">
      <c r="A76" s="1610"/>
      <c r="C76" s="1268"/>
      <c r="D76" s="1268"/>
      <c r="E76" s="1556"/>
      <c r="F76" s="1268"/>
      <c r="H76" s="1611"/>
    </row>
    <row r="77" spans="1:8" ht="20.149999999999999" customHeight="1" x14ac:dyDescent="0.3">
      <c r="B77" s="1268"/>
      <c r="C77" s="1268"/>
      <c r="D77" s="1268"/>
      <c r="E77" s="1556" t="s">
        <v>1215</v>
      </c>
      <c r="F77" s="2160"/>
      <c r="G77" s="2160"/>
      <c r="H77" s="2160"/>
    </row>
    <row r="78" spans="1:8" ht="20.149999999999999" customHeight="1" x14ac:dyDescent="0.3">
      <c r="A78" s="1610"/>
      <c r="C78" s="1610"/>
      <c r="E78" s="1268"/>
      <c r="F78" s="1268"/>
      <c r="H78" s="1605"/>
    </row>
    <row r="79" spans="1:8" ht="20.149999999999999" customHeight="1" x14ac:dyDescent="0.3">
      <c r="C79" s="1268"/>
      <c r="D79" s="1268"/>
      <c r="E79" s="1556" t="s">
        <v>670</v>
      </c>
      <c r="F79" s="2161"/>
      <c r="G79" s="2161"/>
      <c r="H79" s="2161"/>
    </row>
    <row r="80" spans="1:8" ht="28.5" customHeight="1" x14ac:dyDescent="0.3">
      <c r="A80" s="1612"/>
      <c r="B80" s="1612"/>
      <c r="C80" s="1612"/>
      <c r="D80" s="1612"/>
      <c r="E80" s="1612"/>
      <c r="F80" s="1612"/>
      <c r="G80" s="1612"/>
      <c r="H80" s="1612"/>
    </row>
    <row r="81" ht="23.15" customHeight="1" x14ac:dyDescent="0.3"/>
    <row r="82" ht="23.15" customHeight="1" x14ac:dyDescent="0.3"/>
    <row r="83" ht="23.15" customHeight="1" x14ac:dyDescent="0.3"/>
    <row r="84" ht="23.15" customHeight="1" x14ac:dyDescent="0.3"/>
    <row r="85" ht="23.15" customHeight="1" x14ac:dyDescent="0.3"/>
    <row r="86" ht="23.15" customHeight="1" x14ac:dyDescent="0.3"/>
    <row r="87" ht="23.15" customHeight="1" x14ac:dyDescent="0.3"/>
    <row r="88" ht="23.15" customHeight="1" x14ac:dyDescent="0.3"/>
    <row r="89" ht="23.15" customHeight="1" x14ac:dyDescent="0.3"/>
    <row r="90" ht="23.15" customHeight="1" x14ac:dyDescent="0.3"/>
    <row r="91" ht="23.15" customHeight="1" x14ac:dyDescent="0.3"/>
    <row r="92" ht="23.15" customHeight="1" x14ac:dyDescent="0.3"/>
    <row r="93" ht="23.15" customHeight="1" x14ac:dyDescent="0.3"/>
    <row r="94" ht="23.15" customHeight="1" x14ac:dyDescent="0.3"/>
    <row r="95" ht="23.15" customHeight="1" x14ac:dyDescent="0.3"/>
    <row r="96" ht="23.15" customHeight="1" x14ac:dyDescent="0.3"/>
    <row r="97" ht="23.15" customHeight="1" x14ac:dyDescent="0.3"/>
    <row r="98" ht="23.15" customHeight="1" x14ac:dyDescent="0.3"/>
    <row r="99" ht="23.15" customHeight="1" x14ac:dyDescent="0.3"/>
    <row r="100" ht="23.15" customHeight="1" x14ac:dyDescent="0.3"/>
    <row r="101" ht="23.15" customHeight="1" x14ac:dyDescent="0.3"/>
    <row r="102" ht="23.15" customHeight="1" x14ac:dyDescent="0.3"/>
    <row r="103" ht="23.15" customHeight="1" x14ac:dyDescent="0.3"/>
    <row r="104" ht="23.15" customHeight="1" x14ac:dyDescent="0.3"/>
    <row r="105" ht="23.15" customHeight="1" x14ac:dyDescent="0.3"/>
    <row r="106" ht="23.15" customHeight="1" x14ac:dyDescent="0.3"/>
    <row r="107" ht="23.15" customHeight="1" x14ac:dyDescent="0.3"/>
    <row r="108" ht="23.15" customHeight="1" x14ac:dyDescent="0.3"/>
    <row r="109" ht="23.15" customHeight="1" x14ac:dyDescent="0.3"/>
    <row r="110" ht="23.15" customHeight="1" x14ac:dyDescent="0.3"/>
    <row r="111" ht="23.15" customHeight="1" x14ac:dyDescent="0.3"/>
    <row r="112" ht="23.15" customHeight="1" x14ac:dyDescent="0.3"/>
    <row r="113" ht="23.15" customHeight="1" x14ac:dyDescent="0.3"/>
    <row r="114" ht="23.15" customHeight="1" x14ac:dyDescent="0.3"/>
    <row r="115" ht="23.15" customHeight="1" x14ac:dyDescent="0.3"/>
    <row r="116" ht="23.15" customHeight="1" x14ac:dyDescent="0.3"/>
    <row r="117" ht="23.15" customHeight="1" x14ac:dyDescent="0.3"/>
    <row r="118" ht="23.15" customHeight="1" x14ac:dyDescent="0.3"/>
    <row r="119" ht="23.15" customHeight="1" x14ac:dyDescent="0.3"/>
    <row r="120" ht="23.15" customHeight="1" x14ac:dyDescent="0.3"/>
    <row r="121" ht="23.15" customHeight="1" x14ac:dyDescent="0.3"/>
    <row r="122" ht="23.15" customHeight="1" x14ac:dyDescent="0.3"/>
    <row r="123" ht="23.15" customHeight="1" x14ac:dyDescent="0.3"/>
    <row r="124" ht="23.15" customHeight="1" x14ac:dyDescent="0.3"/>
    <row r="125" ht="23.15" customHeight="1" x14ac:dyDescent="0.3"/>
    <row r="126" ht="23.15" customHeight="1" x14ac:dyDescent="0.3"/>
    <row r="127" ht="23.15" customHeight="1" x14ac:dyDescent="0.3"/>
    <row r="128" ht="23.15" customHeight="1" x14ac:dyDescent="0.3"/>
    <row r="129" ht="23.15" customHeight="1" x14ac:dyDescent="0.3"/>
    <row r="130" ht="23.15" customHeight="1" x14ac:dyDescent="0.3"/>
    <row r="131" ht="23.15" customHeight="1" x14ac:dyDescent="0.3"/>
    <row r="132" ht="23.15" customHeight="1" x14ac:dyDescent="0.3"/>
    <row r="133" ht="23.15" customHeight="1" x14ac:dyDescent="0.3"/>
    <row r="134" ht="23.15" customHeight="1" x14ac:dyDescent="0.3"/>
    <row r="135" ht="23.15" customHeight="1" x14ac:dyDescent="0.3"/>
    <row r="136" ht="23.15" customHeight="1" x14ac:dyDescent="0.3"/>
    <row r="137" ht="23.15" customHeight="1" x14ac:dyDescent="0.3"/>
    <row r="138" ht="23.15" customHeight="1" x14ac:dyDescent="0.3"/>
    <row r="139" ht="23.15" customHeight="1" x14ac:dyDescent="0.3"/>
    <row r="140" ht="23.15" customHeight="1" x14ac:dyDescent="0.3"/>
    <row r="141" ht="23.15" customHeight="1" x14ac:dyDescent="0.3"/>
    <row r="142" ht="23.15" customHeight="1" x14ac:dyDescent="0.3"/>
    <row r="143" ht="23.15" customHeight="1" x14ac:dyDescent="0.3"/>
    <row r="144" ht="23.15" customHeight="1" x14ac:dyDescent="0.3"/>
    <row r="145" ht="23.15" customHeight="1" x14ac:dyDescent="0.3"/>
    <row r="146" ht="23.15" customHeight="1" x14ac:dyDescent="0.3"/>
    <row r="147" ht="23.15" customHeight="1" x14ac:dyDescent="0.3"/>
    <row r="148" ht="23.15" customHeight="1" x14ac:dyDescent="0.3"/>
    <row r="149" ht="23.15" customHeight="1" x14ac:dyDescent="0.3"/>
    <row r="150" ht="23.15" customHeight="1" x14ac:dyDescent="0.3"/>
    <row r="151" ht="23.15" customHeight="1" x14ac:dyDescent="0.3"/>
    <row r="152" ht="23.15" customHeight="1" x14ac:dyDescent="0.3"/>
    <row r="153" ht="23.15" customHeight="1" x14ac:dyDescent="0.3"/>
    <row r="154" ht="23.15" customHeight="1" x14ac:dyDescent="0.3"/>
    <row r="155" ht="23.15" customHeight="1" x14ac:dyDescent="0.3"/>
    <row r="156" ht="23.15" customHeight="1" x14ac:dyDescent="0.3"/>
    <row r="157" ht="23.15" customHeight="1" x14ac:dyDescent="0.3"/>
    <row r="158" ht="23.15" customHeight="1" x14ac:dyDescent="0.3"/>
    <row r="159" ht="23.15" customHeight="1" x14ac:dyDescent="0.3"/>
    <row r="160" ht="23.15" customHeight="1" x14ac:dyDescent="0.3"/>
    <row r="161" ht="23.15" customHeight="1" x14ac:dyDescent="0.3"/>
    <row r="162" ht="23.15" customHeight="1" x14ac:dyDescent="0.3"/>
    <row r="163" ht="23.15" customHeight="1" x14ac:dyDescent="0.3"/>
    <row r="164" ht="23.15" customHeight="1" x14ac:dyDescent="0.3"/>
    <row r="165" ht="23.15" customHeight="1" x14ac:dyDescent="0.3"/>
    <row r="166" ht="23.15" customHeight="1" x14ac:dyDescent="0.3"/>
    <row r="167" ht="23.15" customHeight="1" x14ac:dyDescent="0.3"/>
    <row r="168" ht="23.15" customHeight="1" x14ac:dyDescent="0.3"/>
    <row r="169" ht="23.15" customHeight="1" x14ac:dyDescent="0.3"/>
    <row r="170" ht="23.15" customHeight="1" x14ac:dyDescent="0.3"/>
    <row r="171" ht="23.15" customHeight="1" x14ac:dyDescent="0.3"/>
    <row r="172" ht="23.15" customHeight="1" x14ac:dyDescent="0.3"/>
    <row r="173" ht="23.15" customHeight="1" x14ac:dyDescent="0.3"/>
    <row r="174" ht="23.15" customHeight="1" x14ac:dyDescent="0.3"/>
    <row r="175" ht="23.15" customHeight="1" x14ac:dyDescent="0.3"/>
    <row r="176" ht="23.15" customHeight="1" x14ac:dyDescent="0.3"/>
    <row r="177" ht="23.15" customHeight="1" x14ac:dyDescent="0.3"/>
    <row r="178" ht="23.15" customHeight="1" x14ac:dyDescent="0.3"/>
    <row r="179" ht="23.15" customHeight="1" x14ac:dyDescent="0.3"/>
    <row r="180" ht="23.15" customHeight="1" x14ac:dyDescent="0.3"/>
    <row r="181" ht="23.15" customHeight="1" x14ac:dyDescent="0.3"/>
    <row r="182" ht="23.15" customHeight="1" x14ac:dyDescent="0.3"/>
    <row r="183" ht="23.15" customHeight="1" x14ac:dyDescent="0.3"/>
    <row r="184" ht="23.15" customHeight="1" x14ac:dyDescent="0.3"/>
    <row r="185" ht="23.15" customHeight="1" x14ac:dyDescent="0.3"/>
    <row r="186" ht="23.15" customHeight="1" x14ac:dyDescent="0.3"/>
    <row r="187" ht="23.15" customHeight="1" x14ac:dyDescent="0.3"/>
    <row r="188" ht="23.15" customHeight="1" x14ac:dyDescent="0.3"/>
    <row r="189" ht="23.15" customHeight="1" x14ac:dyDescent="0.3"/>
    <row r="190" ht="23.15" customHeight="1" x14ac:dyDescent="0.3"/>
    <row r="191" ht="23.15" customHeight="1" x14ac:dyDescent="0.3"/>
    <row r="192" ht="23.15" customHeight="1" x14ac:dyDescent="0.3"/>
    <row r="193" ht="23.15" customHeight="1" x14ac:dyDescent="0.3"/>
    <row r="194" ht="23.15" customHeight="1" x14ac:dyDescent="0.3"/>
    <row r="195" ht="23.15" customHeight="1" x14ac:dyDescent="0.3"/>
    <row r="196" ht="23.15" customHeight="1" x14ac:dyDescent="0.3"/>
    <row r="197" ht="23.15" customHeight="1" x14ac:dyDescent="0.3"/>
    <row r="198" ht="23.15" customHeight="1" x14ac:dyDescent="0.3"/>
    <row r="199" ht="23.15" customHeight="1" x14ac:dyDescent="0.3"/>
    <row r="200" ht="23.15" customHeight="1" x14ac:dyDescent="0.3"/>
    <row r="201" ht="23.15" customHeight="1" x14ac:dyDescent="0.3"/>
    <row r="202" ht="23.15" customHeight="1" x14ac:dyDescent="0.3"/>
    <row r="203" ht="23.15" customHeight="1" x14ac:dyDescent="0.3"/>
    <row r="204" ht="23.15" customHeight="1" x14ac:dyDescent="0.3"/>
    <row r="205" ht="23.15" customHeight="1" x14ac:dyDescent="0.3"/>
    <row r="206" ht="23.15" customHeight="1" x14ac:dyDescent="0.3"/>
    <row r="207" ht="23.15" customHeight="1" x14ac:dyDescent="0.3"/>
    <row r="208" ht="23.15" customHeight="1" x14ac:dyDescent="0.3"/>
    <row r="209" ht="23.15" customHeight="1" x14ac:dyDescent="0.3"/>
    <row r="210" ht="23.15" customHeight="1" x14ac:dyDescent="0.3"/>
    <row r="211" ht="23.15" customHeight="1" x14ac:dyDescent="0.3"/>
    <row r="212" ht="23.15" customHeight="1" x14ac:dyDescent="0.3"/>
    <row r="213" ht="23.15" customHeight="1" x14ac:dyDescent="0.3"/>
    <row r="214" ht="23.15" customHeight="1" x14ac:dyDescent="0.3"/>
    <row r="215" ht="23.15" customHeight="1" x14ac:dyDescent="0.3"/>
    <row r="216" ht="23.15" customHeight="1" x14ac:dyDescent="0.3"/>
    <row r="217" ht="23.15" customHeight="1" x14ac:dyDescent="0.3"/>
    <row r="218" ht="23.15" customHeight="1" x14ac:dyDescent="0.3"/>
    <row r="219" ht="23.15" customHeight="1" x14ac:dyDescent="0.3"/>
    <row r="220" ht="23.15" customHeight="1" x14ac:dyDescent="0.3"/>
    <row r="221" ht="23.15" customHeight="1" x14ac:dyDescent="0.3"/>
    <row r="222" ht="23.15" customHeight="1" x14ac:dyDescent="0.3"/>
    <row r="223" ht="23.15" customHeight="1" x14ac:dyDescent="0.3"/>
    <row r="224" ht="23.15" customHeight="1" x14ac:dyDescent="0.3"/>
    <row r="225" ht="23.15" customHeight="1" x14ac:dyDescent="0.3"/>
    <row r="226" ht="23.15" customHeight="1" x14ac:dyDescent="0.3"/>
    <row r="227" ht="23.15" customHeight="1" x14ac:dyDescent="0.3"/>
    <row r="228" ht="23.15" customHeight="1" x14ac:dyDescent="0.3"/>
    <row r="229" ht="23.15" customHeight="1" x14ac:dyDescent="0.3"/>
    <row r="230" ht="23.15" customHeight="1" x14ac:dyDescent="0.3"/>
    <row r="231" ht="23.15" customHeight="1" x14ac:dyDescent="0.3"/>
    <row r="232" ht="23.15" customHeight="1" x14ac:dyDescent="0.3"/>
    <row r="233" ht="23.15" customHeight="1" x14ac:dyDescent="0.3"/>
    <row r="234" ht="23.15" customHeight="1" x14ac:dyDescent="0.3"/>
    <row r="235" ht="23.15" customHeight="1" x14ac:dyDescent="0.3"/>
    <row r="236" ht="23.15" customHeight="1" x14ac:dyDescent="0.3"/>
    <row r="237" ht="23.15" customHeight="1" x14ac:dyDescent="0.3"/>
    <row r="238" ht="23.15" customHeight="1" x14ac:dyDescent="0.3"/>
    <row r="239" ht="23.15" customHeight="1" x14ac:dyDescent="0.3"/>
    <row r="240" ht="23.15" customHeight="1" x14ac:dyDescent="0.3"/>
    <row r="241" ht="23.15" customHeight="1" x14ac:dyDescent="0.3"/>
    <row r="242" ht="23.15" customHeight="1" x14ac:dyDescent="0.3"/>
    <row r="243" ht="23.15" customHeight="1" x14ac:dyDescent="0.3"/>
    <row r="244" ht="23.15" customHeight="1" x14ac:dyDescent="0.3"/>
    <row r="245" ht="23.15" customHeight="1" x14ac:dyDescent="0.3"/>
    <row r="246" ht="23.15" customHeight="1" x14ac:dyDescent="0.3"/>
    <row r="247" ht="23.15" customHeight="1" x14ac:dyDescent="0.3"/>
    <row r="248" ht="23.15" customHeight="1" x14ac:dyDescent="0.3"/>
    <row r="249" ht="23.15" customHeight="1" x14ac:dyDescent="0.3"/>
    <row r="250" ht="23.15" customHeight="1" x14ac:dyDescent="0.3"/>
    <row r="251" ht="23.15" customHeight="1" x14ac:dyDescent="0.3"/>
    <row r="252" ht="23.15" customHeight="1" x14ac:dyDescent="0.3"/>
    <row r="253" ht="23.15" customHeight="1" x14ac:dyDescent="0.3"/>
    <row r="254" ht="23.15" customHeight="1" x14ac:dyDescent="0.3"/>
    <row r="255" ht="23.15" customHeight="1" x14ac:dyDescent="0.3"/>
    <row r="256" ht="23.15" customHeight="1" x14ac:dyDescent="0.3"/>
    <row r="257" ht="23.15" customHeight="1" x14ac:dyDescent="0.3"/>
    <row r="258" ht="23.15" customHeight="1" x14ac:dyDescent="0.3"/>
    <row r="259" ht="100" customHeight="1" x14ac:dyDescent="0.3"/>
    <row r="260" ht="100" customHeight="1" x14ac:dyDescent="0.3"/>
    <row r="261" ht="100" customHeight="1" x14ac:dyDescent="0.3"/>
    <row r="262" ht="100" customHeight="1" x14ac:dyDescent="0.3"/>
    <row r="263" ht="100" customHeight="1" x14ac:dyDescent="0.3"/>
    <row r="264" ht="100" customHeight="1" x14ac:dyDescent="0.3"/>
    <row r="265" ht="100" customHeight="1" x14ac:dyDescent="0.3"/>
    <row r="266" ht="100" customHeight="1" x14ac:dyDescent="0.3"/>
    <row r="267" ht="100" customHeight="1" x14ac:dyDescent="0.3"/>
    <row r="268" ht="100" customHeight="1" x14ac:dyDescent="0.3"/>
    <row r="269" ht="100" customHeight="1" x14ac:dyDescent="0.3"/>
    <row r="270" ht="100" customHeight="1" x14ac:dyDescent="0.3"/>
    <row r="271" ht="100" customHeight="1" x14ac:dyDescent="0.3"/>
    <row r="272" ht="100" customHeight="1" x14ac:dyDescent="0.3"/>
    <row r="273" ht="100" customHeight="1" x14ac:dyDescent="0.3"/>
    <row r="274" ht="100" customHeight="1" x14ac:dyDescent="0.3"/>
    <row r="275" ht="100" customHeight="1" x14ac:dyDescent="0.3"/>
    <row r="276" ht="100" customHeight="1" x14ac:dyDescent="0.3"/>
    <row r="277" ht="100" customHeight="1" x14ac:dyDescent="0.3"/>
    <row r="278" ht="100" customHeight="1" x14ac:dyDescent="0.3"/>
    <row r="279" ht="100" customHeight="1" x14ac:dyDescent="0.3"/>
    <row r="280" ht="100" customHeight="1" x14ac:dyDescent="0.3"/>
    <row r="281" ht="100" customHeight="1" x14ac:dyDescent="0.3"/>
    <row r="282" ht="100" customHeight="1" x14ac:dyDescent="0.3"/>
    <row r="283" ht="100" customHeight="1" x14ac:dyDescent="0.3"/>
    <row r="284" ht="100" customHeight="1" x14ac:dyDescent="0.3"/>
    <row r="285" ht="100" customHeight="1" x14ac:dyDescent="0.3"/>
    <row r="286" ht="100" customHeight="1" x14ac:dyDescent="0.3"/>
    <row r="287" ht="100" customHeight="1" x14ac:dyDescent="0.3"/>
    <row r="288" ht="100" customHeight="1" x14ac:dyDescent="0.3"/>
    <row r="289" ht="100" customHeight="1" x14ac:dyDescent="0.3"/>
    <row r="290" ht="100" customHeight="1" x14ac:dyDescent="0.3"/>
    <row r="291" ht="100" customHeight="1" x14ac:dyDescent="0.3"/>
    <row r="292" ht="100" customHeight="1" x14ac:dyDescent="0.3"/>
    <row r="293" ht="100" customHeight="1" x14ac:dyDescent="0.3"/>
    <row r="294" ht="100" customHeight="1" x14ac:dyDescent="0.3"/>
    <row r="295" ht="100" customHeight="1" x14ac:dyDescent="0.3"/>
    <row r="296" ht="100" customHeight="1" x14ac:dyDescent="0.3"/>
    <row r="297" ht="100" customHeight="1" x14ac:dyDescent="0.3"/>
    <row r="298" ht="100" customHeight="1" x14ac:dyDescent="0.3"/>
    <row r="299" ht="100" customHeight="1" x14ac:dyDescent="0.3"/>
    <row r="300" ht="100" customHeight="1" x14ac:dyDescent="0.3"/>
    <row r="301" ht="100" customHeight="1" x14ac:dyDescent="0.3"/>
    <row r="302" ht="100" customHeight="1" x14ac:dyDescent="0.3"/>
    <row r="303" ht="100" customHeight="1" x14ac:dyDescent="0.3"/>
    <row r="304" ht="100" customHeight="1" x14ac:dyDescent="0.3"/>
    <row r="305" ht="100" customHeight="1" x14ac:dyDescent="0.3"/>
    <row r="306" ht="100" customHeight="1" x14ac:dyDescent="0.3"/>
    <row r="307" ht="100" customHeight="1" x14ac:dyDescent="0.3"/>
    <row r="308" ht="100" customHeight="1" x14ac:dyDescent="0.3"/>
    <row r="309" ht="100" customHeight="1" x14ac:dyDescent="0.3"/>
    <row r="310" ht="100" customHeight="1" x14ac:dyDescent="0.3"/>
    <row r="311" ht="100" customHeight="1" x14ac:dyDescent="0.3"/>
    <row r="312" ht="100" customHeight="1" x14ac:dyDescent="0.3"/>
    <row r="313" ht="100" customHeight="1" x14ac:dyDescent="0.3"/>
    <row r="314" ht="100" customHeight="1" x14ac:dyDescent="0.3"/>
    <row r="315" ht="100" customHeight="1" x14ac:dyDescent="0.3"/>
    <row r="316" ht="100" customHeight="1" x14ac:dyDescent="0.3"/>
    <row r="317" ht="100" customHeight="1" x14ac:dyDescent="0.3"/>
    <row r="318" ht="100" customHeight="1" x14ac:dyDescent="0.3"/>
    <row r="319" ht="100" customHeight="1" x14ac:dyDescent="0.3"/>
    <row r="320" ht="100" customHeight="1" x14ac:dyDescent="0.3"/>
    <row r="321" ht="100" customHeight="1" x14ac:dyDescent="0.3"/>
    <row r="322" ht="100" customHeight="1" x14ac:dyDescent="0.3"/>
    <row r="323" ht="100" customHeight="1" x14ac:dyDescent="0.3"/>
    <row r="324" ht="100" customHeight="1" x14ac:dyDescent="0.3"/>
    <row r="325" ht="100" customHeight="1" x14ac:dyDescent="0.3"/>
    <row r="326" ht="100" customHeight="1" x14ac:dyDescent="0.3"/>
    <row r="327" ht="100" customHeight="1" x14ac:dyDescent="0.3"/>
    <row r="328" ht="100" customHeight="1" x14ac:dyDescent="0.3"/>
    <row r="329" ht="100" customHeight="1" x14ac:dyDescent="0.3"/>
    <row r="330" ht="100" customHeight="1" x14ac:dyDescent="0.3"/>
    <row r="331" ht="100" customHeight="1" x14ac:dyDescent="0.3"/>
    <row r="332" ht="100" customHeight="1" x14ac:dyDescent="0.3"/>
    <row r="333" ht="100" customHeight="1" x14ac:dyDescent="0.3"/>
    <row r="334" ht="100" customHeight="1" x14ac:dyDescent="0.3"/>
    <row r="335" ht="100" customHeight="1" x14ac:dyDescent="0.3"/>
    <row r="336" ht="100" customHeight="1" x14ac:dyDescent="0.3"/>
    <row r="337" ht="100" customHeight="1" x14ac:dyDescent="0.3"/>
    <row r="338" ht="100" customHeight="1" x14ac:dyDescent="0.3"/>
    <row r="339" ht="100" customHeight="1" x14ac:dyDescent="0.3"/>
    <row r="340" ht="100" customHeight="1" x14ac:dyDescent="0.3"/>
    <row r="341" ht="100" customHeight="1" x14ac:dyDescent="0.3"/>
    <row r="342" ht="100" customHeight="1" x14ac:dyDescent="0.3"/>
    <row r="343" ht="100" customHeight="1" x14ac:dyDescent="0.3"/>
    <row r="344" ht="100" customHeight="1" x14ac:dyDescent="0.3"/>
    <row r="345" ht="100" customHeight="1" x14ac:dyDescent="0.3"/>
    <row r="346" ht="100" customHeight="1" x14ac:dyDescent="0.3"/>
    <row r="347" ht="100" customHeight="1" x14ac:dyDescent="0.3"/>
    <row r="348" ht="100" customHeight="1" x14ac:dyDescent="0.3"/>
    <row r="349" ht="100" customHeight="1" x14ac:dyDescent="0.3"/>
    <row r="350" ht="100" customHeight="1" x14ac:dyDescent="0.3"/>
    <row r="351" ht="100" customHeight="1" x14ac:dyDescent="0.3"/>
    <row r="352" ht="100" customHeight="1" x14ac:dyDescent="0.3"/>
    <row r="353" ht="100" customHeight="1" x14ac:dyDescent="0.3"/>
    <row r="354" ht="100" customHeight="1" x14ac:dyDescent="0.3"/>
    <row r="355" ht="100" customHeight="1" x14ac:dyDescent="0.3"/>
    <row r="356" ht="100" customHeight="1" x14ac:dyDescent="0.3"/>
    <row r="357" ht="100" customHeight="1" x14ac:dyDescent="0.3"/>
    <row r="358" ht="100" customHeight="1" x14ac:dyDescent="0.3"/>
    <row r="359" ht="100" customHeight="1" x14ac:dyDescent="0.3"/>
    <row r="360" ht="100" customHeight="1" x14ac:dyDescent="0.3"/>
    <row r="361" ht="100" customHeight="1" x14ac:dyDescent="0.3"/>
    <row r="362" ht="100" customHeight="1" x14ac:dyDescent="0.3"/>
    <row r="363" ht="100" customHeight="1" x14ac:dyDescent="0.3"/>
    <row r="364" ht="100" customHeight="1" x14ac:dyDescent="0.3"/>
    <row r="365" ht="100" customHeight="1" x14ac:dyDescent="0.3"/>
    <row r="366" ht="100" customHeight="1" x14ac:dyDescent="0.3"/>
    <row r="367" ht="100" customHeight="1" x14ac:dyDescent="0.3"/>
    <row r="368" ht="100" customHeight="1" x14ac:dyDescent="0.3"/>
    <row r="369" ht="100" customHeight="1" x14ac:dyDescent="0.3"/>
    <row r="370" ht="100" customHeight="1" x14ac:dyDescent="0.3"/>
    <row r="371" ht="100" customHeight="1" x14ac:dyDescent="0.3"/>
    <row r="372" ht="100" customHeight="1" x14ac:dyDescent="0.3"/>
    <row r="373" ht="100" customHeight="1" x14ac:dyDescent="0.3"/>
    <row r="374" ht="100" customHeight="1" x14ac:dyDescent="0.3"/>
    <row r="375" ht="100" customHeight="1" x14ac:dyDescent="0.3"/>
    <row r="376" ht="100" customHeight="1" x14ac:dyDescent="0.3"/>
    <row r="377" ht="100" customHeight="1" x14ac:dyDescent="0.3"/>
    <row r="378" ht="100" customHeight="1" x14ac:dyDescent="0.3"/>
    <row r="379" ht="100" customHeight="1" x14ac:dyDescent="0.3"/>
    <row r="380" ht="100" customHeight="1" x14ac:dyDescent="0.3"/>
    <row r="381" ht="100" customHeight="1" x14ac:dyDescent="0.3"/>
    <row r="382" ht="100" customHeight="1" x14ac:dyDescent="0.3"/>
    <row r="383" ht="100" customHeight="1" x14ac:dyDescent="0.3"/>
    <row r="384" ht="100" customHeight="1" x14ac:dyDescent="0.3"/>
    <row r="385" ht="100" customHeight="1" x14ac:dyDescent="0.3"/>
    <row r="386" ht="100" customHeight="1" x14ac:dyDescent="0.3"/>
    <row r="387" ht="100" customHeight="1" x14ac:dyDescent="0.3"/>
    <row r="388" ht="100" customHeight="1" x14ac:dyDescent="0.3"/>
    <row r="389" ht="100" customHeight="1" x14ac:dyDescent="0.3"/>
    <row r="390" ht="100" customHeight="1" x14ac:dyDescent="0.3"/>
    <row r="391" ht="100" customHeight="1" x14ac:dyDescent="0.3"/>
    <row r="392" ht="100" customHeight="1" x14ac:dyDescent="0.3"/>
    <row r="393" ht="100" customHeight="1" x14ac:dyDescent="0.3"/>
    <row r="394" ht="100" customHeight="1" x14ac:dyDescent="0.3"/>
    <row r="395" ht="100" customHeight="1" x14ac:dyDescent="0.3"/>
    <row r="396" ht="100" customHeight="1" x14ac:dyDescent="0.3"/>
    <row r="397" ht="100" customHeight="1" x14ac:dyDescent="0.3"/>
    <row r="398" ht="100" customHeight="1" x14ac:dyDescent="0.3"/>
    <row r="399" ht="100" customHeight="1" x14ac:dyDescent="0.3"/>
    <row r="400" ht="100" customHeight="1" x14ac:dyDescent="0.3"/>
    <row r="401" ht="100" customHeight="1" x14ac:dyDescent="0.3"/>
    <row r="402" ht="100" customHeight="1" x14ac:dyDescent="0.3"/>
    <row r="403" ht="100" customHeight="1" x14ac:dyDescent="0.3"/>
    <row r="404" ht="100" customHeight="1" x14ac:dyDescent="0.3"/>
    <row r="405" ht="100" customHeight="1" x14ac:dyDescent="0.3"/>
    <row r="406" ht="100" customHeight="1" x14ac:dyDescent="0.3"/>
    <row r="407" ht="100" customHeight="1" x14ac:dyDescent="0.3"/>
    <row r="408" ht="100" customHeight="1" x14ac:dyDescent="0.3"/>
    <row r="409" ht="100" customHeight="1" x14ac:dyDescent="0.3"/>
    <row r="410" ht="100" customHeight="1" x14ac:dyDescent="0.3"/>
    <row r="411" ht="100" customHeight="1" x14ac:dyDescent="0.3"/>
    <row r="412" ht="100" customHeight="1" x14ac:dyDescent="0.3"/>
    <row r="413" ht="100" customHeight="1" x14ac:dyDescent="0.3"/>
    <row r="414" ht="100" customHeight="1" x14ac:dyDescent="0.3"/>
    <row r="415" ht="100" customHeight="1" x14ac:dyDescent="0.3"/>
    <row r="416" ht="100" customHeight="1" x14ac:dyDescent="0.3"/>
    <row r="417" ht="100" customHeight="1" x14ac:dyDescent="0.3"/>
    <row r="418" ht="100" customHeight="1" x14ac:dyDescent="0.3"/>
    <row r="419" ht="100" customHeight="1" x14ac:dyDescent="0.3"/>
    <row r="420" ht="100" customHeight="1" x14ac:dyDescent="0.3"/>
    <row r="421" ht="100" customHeight="1" x14ac:dyDescent="0.3"/>
    <row r="422" ht="100" customHeight="1" x14ac:dyDescent="0.3"/>
    <row r="423" ht="100" customHeight="1" x14ac:dyDescent="0.3"/>
    <row r="424" ht="100" customHeight="1" x14ac:dyDescent="0.3"/>
    <row r="425" ht="100" customHeight="1" x14ac:dyDescent="0.3"/>
    <row r="426" ht="100" customHeight="1" x14ac:dyDescent="0.3"/>
    <row r="427" ht="100" customHeight="1" x14ac:dyDescent="0.3"/>
    <row r="428" ht="100" customHeight="1" x14ac:dyDescent="0.3"/>
    <row r="429" ht="100" customHeight="1" x14ac:dyDescent="0.3"/>
    <row r="430" ht="100" customHeight="1" x14ac:dyDescent="0.3"/>
    <row r="431" ht="100" customHeight="1" x14ac:dyDescent="0.3"/>
    <row r="432" ht="100" customHeight="1" x14ac:dyDescent="0.3"/>
    <row r="433" ht="100" customHeight="1" x14ac:dyDescent="0.3"/>
    <row r="434" ht="100" customHeight="1" x14ac:dyDescent="0.3"/>
    <row r="435" ht="100" customHeight="1" x14ac:dyDescent="0.3"/>
    <row r="436" ht="100" customHeight="1" x14ac:dyDescent="0.3"/>
    <row r="437" ht="100" customHeight="1" x14ac:dyDescent="0.3"/>
    <row r="438" ht="100" customHeight="1" x14ac:dyDescent="0.3"/>
    <row r="439" ht="100" customHeight="1" x14ac:dyDescent="0.3"/>
    <row r="440" ht="100" customHeight="1" x14ac:dyDescent="0.3"/>
    <row r="441" ht="100" customHeight="1" x14ac:dyDescent="0.3"/>
    <row r="442" ht="100" customHeight="1" x14ac:dyDescent="0.3"/>
    <row r="443" ht="100" customHeight="1" x14ac:dyDescent="0.3"/>
    <row r="444" ht="100" customHeight="1" x14ac:dyDescent="0.3"/>
    <row r="445" ht="100" customHeight="1" x14ac:dyDescent="0.3"/>
    <row r="446" ht="100" customHeight="1" x14ac:dyDescent="0.3"/>
    <row r="447" ht="100" customHeight="1" x14ac:dyDescent="0.3"/>
    <row r="448" ht="100" customHeight="1" x14ac:dyDescent="0.3"/>
    <row r="449" ht="100" customHeight="1" x14ac:dyDescent="0.3"/>
    <row r="450" ht="100" customHeight="1" x14ac:dyDescent="0.3"/>
    <row r="451" ht="100" customHeight="1" x14ac:dyDescent="0.3"/>
    <row r="452" ht="100" customHeight="1" x14ac:dyDescent="0.3"/>
    <row r="453" ht="100" customHeight="1" x14ac:dyDescent="0.3"/>
    <row r="454" ht="100" customHeight="1" x14ac:dyDescent="0.3"/>
    <row r="455" ht="100" customHeight="1" x14ac:dyDescent="0.3"/>
    <row r="456" ht="100" customHeight="1" x14ac:dyDescent="0.3"/>
    <row r="457" ht="100" customHeight="1" x14ac:dyDescent="0.3"/>
    <row r="458" ht="100" customHeight="1" x14ac:dyDescent="0.3"/>
    <row r="459" ht="100" customHeight="1" x14ac:dyDescent="0.3"/>
    <row r="460" ht="100" customHeight="1" x14ac:dyDescent="0.3"/>
    <row r="461" ht="100" customHeight="1" x14ac:dyDescent="0.3"/>
    <row r="462" ht="100" customHeight="1" x14ac:dyDescent="0.3"/>
    <row r="463" ht="100" customHeight="1" x14ac:dyDescent="0.3"/>
    <row r="464" ht="100" customHeight="1" x14ac:dyDescent="0.3"/>
    <row r="465" ht="100" customHeight="1" x14ac:dyDescent="0.3"/>
    <row r="466" ht="100" customHeight="1" x14ac:dyDescent="0.3"/>
    <row r="467" ht="100" customHeight="1" x14ac:dyDescent="0.3"/>
    <row r="468" ht="100" customHeight="1" x14ac:dyDescent="0.3"/>
    <row r="469" ht="100" customHeight="1" x14ac:dyDescent="0.3"/>
    <row r="470" ht="100" customHeight="1" x14ac:dyDescent="0.3"/>
    <row r="471" ht="100" customHeight="1" x14ac:dyDescent="0.3"/>
    <row r="472" ht="100" customHeight="1" x14ac:dyDescent="0.3"/>
    <row r="473" ht="100" customHeight="1" x14ac:dyDescent="0.3"/>
    <row r="474" ht="100" customHeight="1" x14ac:dyDescent="0.3"/>
    <row r="475" ht="100" customHeight="1" x14ac:dyDescent="0.3"/>
    <row r="476" ht="100" customHeight="1" x14ac:dyDescent="0.3"/>
    <row r="477" ht="100" customHeight="1" x14ac:dyDescent="0.3"/>
    <row r="478" ht="100" customHeight="1" x14ac:dyDescent="0.3"/>
    <row r="479" ht="100" customHeight="1" x14ac:dyDescent="0.3"/>
    <row r="480" ht="100" customHeight="1" x14ac:dyDescent="0.3"/>
    <row r="481" ht="100" customHeight="1" x14ac:dyDescent="0.3"/>
    <row r="482" ht="100" customHeight="1" x14ac:dyDescent="0.3"/>
    <row r="483" ht="100" customHeight="1" x14ac:dyDescent="0.3"/>
    <row r="484" ht="100" customHeight="1" x14ac:dyDescent="0.3"/>
    <row r="485" ht="100" customHeight="1" x14ac:dyDescent="0.3"/>
    <row r="486" ht="100" customHeight="1" x14ac:dyDescent="0.3"/>
    <row r="487" ht="100" customHeight="1" x14ac:dyDescent="0.3"/>
    <row r="488" ht="100" customHeight="1" x14ac:dyDescent="0.3"/>
    <row r="489" ht="100" customHeight="1" x14ac:dyDescent="0.3"/>
    <row r="490" ht="100" customHeight="1" x14ac:dyDescent="0.3"/>
    <row r="491" ht="100" customHeight="1" x14ac:dyDescent="0.3"/>
    <row r="492" ht="100" customHeight="1" x14ac:dyDescent="0.3"/>
    <row r="493" ht="100" customHeight="1" x14ac:dyDescent="0.3"/>
    <row r="494" ht="100" customHeight="1" x14ac:dyDescent="0.3"/>
    <row r="495" ht="100" customHeight="1" x14ac:dyDescent="0.3"/>
    <row r="496" ht="100" customHeight="1" x14ac:dyDescent="0.3"/>
    <row r="497" ht="100" customHeight="1" x14ac:dyDescent="0.3"/>
    <row r="498" ht="100" customHeight="1" x14ac:dyDescent="0.3"/>
    <row r="499" ht="100" customHeight="1" x14ac:dyDescent="0.3"/>
    <row r="500" ht="100" customHeight="1" x14ac:dyDescent="0.3"/>
    <row r="501" ht="100" customHeight="1" x14ac:dyDescent="0.3"/>
    <row r="502" ht="100" customHeight="1" x14ac:dyDescent="0.3"/>
    <row r="503" ht="100" customHeight="1" x14ac:dyDescent="0.3"/>
    <row r="504" ht="100" customHeight="1" x14ac:dyDescent="0.3"/>
    <row r="505" ht="100" customHeight="1" x14ac:dyDescent="0.3"/>
    <row r="506" ht="100" customHeight="1" x14ac:dyDescent="0.3"/>
    <row r="507" ht="100" customHeight="1" x14ac:dyDescent="0.3"/>
    <row r="508" ht="100" customHeight="1" x14ac:dyDescent="0.3"/>
    <row r="509" ht="100" customHeight="1" x14ac:dyDescent="0.3"/>
    <row r="510" ht="100" customHeight="1" x14ac:dyDescent="0.3"/>
    <row r="511" ht="100" customHeight="1" x14ac:dyDescent="0.3"/>
    <row r="512" ht="100" customHeight="1" x14ac:dyDescent="0.3"/>
    <row r="513" ht="100" customHeight="1" x14ac:dyDescent="0.3"/>
    <row r="514" ht="100" customHeight="1" x14ac:dyDescent="0.3"/>
    <row r="515" ht="100" customHeight="1" x14ac:dyDescent="0.3"/>
    <row r="516" ht="100" customHeight="1" x14ac:dyDescent="0.3"/>
    <row r="517" ht="100" customHeight="1" x14ac:dyDescent="0.3"/>
    <row r="518" ht="100" customHeight="1" x14ac:dyDescent="0.3"/>
    <row r="519" ht="100" customHeight="1" x14ac:dyDescent="0.3"/>
    <row r="520" ht="100" customHeight="1" x14ac:dyDescent="0.3"/>
    <row r="521" ht="100" customHeight="1" x14ac:dyDescent="0.3"/>
    <row r="522" ht="100" customHeight="1" x14ac:dyDescent="0.3"/>
    <row r="523" ht="100" customHeight="1" x14ac:dyDescent="0.3"/>
    <row r="524" ht="100" customHeight="1" x14ac:dyDescent="0.3"/>
    <row r="525" ht="100" customHeight="1" x14ac:dyDescent="0.3"/>
    <row r="526" ht="100" customHeight="1" x14ac:dyDescent="0.3"/>
    <row r="527" ht="100" customHeight="1" x14ac:dyDescent="0.3"/>
    <row r="528" ht="100" customHeight="1" x14ac:dyDescent="0.3"/>
    <row r="529" ht="100" customHeight="1" x14ac:dyDescent="0.3"/>
    <row r="530" ht="100" customHeight="1" x14ac:dyDescent="0.3"/>
    <row r="531" ht="100" customHeight="1" x14ac:dyDescent="0.3"/>
    <row r="532" ht="100" customHeight="1" x14ac:dyDescent="0.3"/>
    <row r="533" ht="100" customHeight="1" x14ac:dyDescent="0.3"/>
    <row r="534" ht="100" customHeight="1" x14ac:dyDescent="0.3"/>
    <row r="535" ht="100" customHeight="1" x14ac:dyDescent="0.3"/>
    <row r="536" ht="100" customHeight="1" x14ac:dyDescent="0.3"/>
    <row r="537" ht="100" customHeight="1" x14ac:dyDescent="0.3"/>
    <row r="538" ht="100" customHeight="1" x14ac:dyDescent="0.3"/>
    <row r="539" ht="100" customHeight="1" x14ac:dyDescent="0.3"/>
    <row r="540" ht="100" customHeight="1" x14ac:dyDescent="0.3"/>
    <row r="541" ht="100" customHeight="1" x14ac:dyDescent="0.3"/>
    <row r="542" ht="100" customHeight="1" x14ac:dyDescent="0.3"/>
    <row r="543" ht="100" customHeight="1" x14ac:dyDescent="0.3"/>
    <row r="544" ht="100" customHeight="1" x14ac:dyDescent="0.3"/>
    <row r="545" ht="100" customHeight="1" x14ac:dyDescent="0.3"/>
    <row r="546" ht="100" customHeight="1" x14ac:dyDescent="0.3"/>
    <row r="547" ht="100" customHeight="1" x14ac:dyDescent="0.3"/>
    <row r="548" ht="100" customHeight="1" x14ac:dyDescent="0.3"/>
    <row r="549" ht="100" customHeight="1" x14ac:dyDescent="0.3"/>
    <row r="550" ht="100" customHeight="1" x14ac:dyDescent="0.3"/>
    <row r="551" ht="100" customHeight="1" x14ac:dyDescent="0.3"/>
    <row r="552" ht="100" customHeight="1" x14ac:dyDescent="0.3"/>
    <row r="553" ht="100" customHeight="1" x14ac:dyDescent="0.3"/>
    <row r="554" ht="100" customHeight="1" x14ac:dyDescent="0.3"/>
    <row r="555" ht="100" customHeight="1" x14ac:dyDescent="0.3"/>
    <row r="556" ht="100" customHeight="1" x14ac:dyDescent="0.3"/>
    <row r="557" ht="100" customHeight="1" x14ac:dyDescent="0.3"/>
    <row r="558" ht="100" customHeight="1" x14ac:dyDescent="0.3"/>
    <row r="559" ht="100" customHeight="1" x14ac:dyDescent="0.3"/>
    <row r="560" ht="100" customHeight="1" x14ac:dyDescent="0.3"/>
    <row r="561" ht="100" customHeight="1" x14ac:dyDescent="0.3"/>
    <row r="562" ht="100" customHeight="1" x14ac:dyDescent="0.3"/>
    <row r="563" ht="100" customHeight="1" x14ac:dyDescent="0.3"/>
    <row r="564" ht="100" customHeight="1" x14ac:dyDescent="0.3"/>
    <row r="565" ht="100" customHeight="1" x14ac:dyDescent="0.3"/>
    <row r="566" ht="100" customHeight="1" x14ac:dyDescent="0.3"/>
    <row r="567" ht="100" customHeight="1" x14ac:dyDescent="0.3"/>
    <row r="568" ht="100" customHeight="1" x14ac:dyDescent="0.3"/>
    <row r="569" ht="100" customHeight="1" x14ac:dyDescent="0.3"/>
    <row r="570" ht="100" customHeight="1" x14ac:dyDescent="0.3"/>
    <row r="571" ht="100" customHeight="1" x14ac:dyDescent="0.3"/>
    <row r="572" ht="100" customHeight="1" x14ac:dyDescent="0.3"/>
    <row r="573" ht="100" customHeight="1" x14ac:dyDescent="0.3"/>
    <row r="574" ht="100" customHeight="1" x14ac:dyDescent="0.3"/>
    <row r="575" ht="100" customHeight="1" x14ac:dyDescent="0.3"/>
    <row r="576" ht="100" customHeight="1" x14ac:dyDescent="0.3"/>
    <row r="577" ht="100" customHeight="1" x14ac:dyDescent="0.3"/>
    <row r="578" ht="100" customHeight="1" x14ac:dyDescent="0.3"/>
    <row r="579" ht="100" customHeight="1" x14ac:dyDescent="0.3"/>
    <row r="580" ht="100" customHeight="1" x14ac:dyDescent="0.3"/>
    <row r="581" ht="100" customHeight="1" x14ac:dyDescent="0.3"/>
    <row r="582" ht="100" customHeight="1" x14ac:dyDescent="0.3"/>
    <row r="583" ht="100" customHeight="1" x14ac:dyDescent="0.3"/>
    <row r="584" ht="100" customHeight="1" x14ac:dyDescent="0.3"/>
    <row r="585" ht="100" customHeight="1" x14ac:dyDescent="0.3"/>
    <row r="586" ht="100" customHeight="1" x14ac:dyDescent="0.3"/>
    <row r="587" ht="100" customHeight="1" x14ac:dyDescent="0.3"/>
    <row r="588" ht="100" customHeight="1" x14ac:dyDescent="0.3"/>
    <row r="589" ht="100" customHeight="1" x14ac:dyDescent="0.3"/>
    <row r="590" ht="100" customHeight="1" x14ac:dyDescent="0.3"/>
    <row r="591" ht="100" customHeight="1" x14ac:dyDescent="0.3"/>
    <row r="592" ht="100" customHeight="1" x14ac:dyDescent="0.3"/>
    <row r="593" ht="100" customHeight="1" x14ac:dyDescent="0.3"/>
    <row r="594" ht="100" customHeight="1" x14ac:dyDescent="0.3"/>
    <row r="595" ht="100" customHeight="1" x14ac:dyDescent="0.3"/>
    <row r="596" ht="100" customHeight="1" x14ac:dyDescent="0.3"/>
    <row r="597" ht="100" customHeight="1" x14ac:dyDescent="0.3"/>
    <row r="598" ht="100" customHeight="1" x14ac:dyDescent="0.3"/>
    <row r="599" ht="100" customHeight="1" x14ac:dyDescent="0.3"/>
    <row r="600" ht="100" customHeight="1" x14ac:dyDescent="0.3"/>
    <row r="601" ht="100" customHeight="1" x14ac:dyDescent="0.3"/>
    <row r="602" ht="100" customHeight="1" x14ac:dyDescent="0.3"/>
    <row r="603" ht="100" customHeight="1" x14ac:dyDescent="0.3"/>
    <row r="604" ht="100" customHeight="1" x14ac:dyDescent="0.3"/>
    <row r="605" ht="100" customHeight="1" x14ac:dyDescent="0.3"/>
    <row r="606" ht="100" customHeight="1" x14ac:dyDescent="0.3"/>
    <row r="607" ht="100" customHeight="1" x14ac:dyDescent="0.3"/>
    <row r="608" ht="100" customHeight="1" x14ac:dyDescent="0.3"/>
    <row r="609" ht="100" customHeight="1" x14ac:dyDescent="0.3"/>
    <row r="610" ht="100" customHeight="1" x14ac:dyDescent="0.3"/>
    <row r="611" ht="100" customHeight="1" x14ac:dyDescent="0.3"/>
    <row r="612" ht="100" customHeight="1" x14ac:dyDescent="0.3"/>
    <row r="613" ht="100" customHeight="1" x14ac:dyDescent="0.3"/>
    <row r="614" ht="100" customHeight="1" x14ac:dyDescent="0.3"/>
    <row r="615" ht="100" customHeight="1" x14ac:dyDescent="0.3"/>
    <row r="616" ht="100" customHeight="1" x14ac:dyDescent="0.3"/>
    <row r="617" ht="100" customHeight="1" x14ac:dyDescent="0.3"/>
    <row r="618" ht="100" customHeight="1" x14ac:dyDescent="0.3"/>
    <row r="619" ht="100" customHeight="1" x14ac:dyDescent="0.3"/>
    <row r="620" ht="100" customHeight="1" x14ac:dyDescent="0.3"/>
    <row r="621" ht="100" customHeight="1" x14ac:dyDescent="0.3"/>
  </sheetData>
  <mergeCells count="17">
    <mergeCell ref="B1:H1"/>
    <mergeCell ref="B2:H2"/>
    <mergeCell ref="A3:H3"/>
    <mergeCell ref="D10:F10"/>
    <mergeCell ref="E26:F26"/>
    <mergeCell ref="F73:H73"/>
    <mergeCell ref="F75:H75"/>
    <mergeCell ref="F77:H77"/>
    <mergeCell ref="F79:H79"/>
    <mergeCell ref="D4:E4"/>
    <mergeCell ref="E52:F52"/>
    <mergeCell ref="E57:F57"/>
    <mergeCell ref="E58:F58"/>
    <mergeCell ref="E59:F59"/>
    <mergeCell ref="E60:F60"/>
    <mergeCell ref="D65:F65"/>
    <mergeCell ref="E34:F34"/>
  </mergeCells>
  <pageMargins left="0.7" right="0.7" top="0.75" bottom="0.75" header="0.3" footer="0.3"/>
  <pageSetup scale="79" fitToHeight="2"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3697B-EFF2-455E-B214-7B072B956F61}">
  <sheetPr codeName="Sheet27">
    <pageSetUpPr fitToPage="1"/>
  </sheetPr>
  <dimension ref="A1:H628"/>
  <sheetViews>
    <sheetView showGridLines="0" showRowColHeaders="0" workbookViewId="0">
      <selection activeCell="F15" sqref="F15"/>
    </sheetView>
  </sheetViews>
  <sheetFormatPr defaultColWidth="10.54296875" defaultRowHeight="14" x14ac:dyDescent="0.3"/>
  <cols>
    <col min="1" max="1" width="4.26953125" style="1264" customWidth="1"/>
    <col min="2" max="2" width="11.26953125" style="1264" customWidth="1"/>
    <col min="3" max="3" width="1.1796875" style="1264" customWidth="1"/>
    <col min="4" max="4" width="4.1796875" style="1264" customWidth="1"/>
    <col min="5" max="5" width="38.26953125" style="1264" customWidth="1"/>
    <col min="6" max="6" width="18.26953125" style="1264" customWidth="1"/>
    <col min="7" max="7" width="18.54296875" style="1609" customWidth="1"/>
    <col min="8" max="8" width="18.1796875" style="1609" customWidth="1"/>
    <col min="9" max="9" width="3.7265625" style="1264" customWidth="1"/>
    <col min="10" max="10" width="10.54296875" style="1264"/>
    <col min="11" max="11" width="18.1796875" style="1264" customWidth="1"/>
    <col min="12" max="14" width="10.54296875" style="1264"/>
    <col min="15" max="15" width="11.7265625" style="1264" customWidth="1"/>
    <col min="16" max="16" width="20.453125" style="1264" customWidth="1"/>
    <col min="17" max="17" width="10.54296875" style="1264"/>
    <col min="18" max="18" width="13.81640625" style="1264" customWidth="1"/>
    <col min="19" max="19" width="1.81640625" style="1264" customWidth="1"/>
    <col min="20" max="20" width="10.54296875" style="1264"/>
    <col min="21" max="21" width="7.453125" style="1264" customWidth="1"/>
    <col min="22" max="22" width="5.1796875" style="1264" customWidth="1"/>
    <col min="23" max="26" width="10.54296875" style="1264"/>
    <col min="27" max="27" width="32.453125" style="1264" customWidth="1"/>
    <col min="28" max="28" width="12.81640625" style="1264" customWidth="1"/>
    <col min="29" max="30" width="10.54296875" style="1264"/>
    <col min="31" max="31" width="13.81640625" style="1264" customWidth="1"/>
    <col min="32" max="32" width="6.26953125" style="1264" customWidth="1"/>
    <col min="33" max="16384" width="10.54296875" style="1264"/>
  </cols>
  <sheetData>
    <row r="1" spans="2:8" ht="15.65" customHeight="1" x14ac:dyDescent="0.3">
      <c r="B1" s="2170" t="s">
        <v>1386</v>
      </c>
      <c r="C1" s="2170"/>
      <c r="D1" s="2170"/>
      <c r="E1" s="2170"/>
      <c r="F1" s="2170"/>
      <c r="G1" s="2170"/>
      <c r="H1" s="2170"/>
    </row>
    <row r="2" spans="2:8" ht="14.5" customHeight="1" x14ac:dyDescent="0.3">
      <c r="B2" s="2170" t="s">
        <v>1216</v>
      </c>
      <c r="C2" s="2170"/>
      <c r="D2" s="2170"/>
      <c r="E2" s="2170"/>
      <c r="F2" s="2170"/>
      <c r="G2" s="2170"/>
      <c r="H2" s="2170"/>
    </row>
    <row r="3" spans="2:8" ht="20.149999999999999" customHeight="1" thickBot="1" x14ac:dyDescent="0.35">
      <c r="B3" s="2171" t="s">
        <v>1217</v>
      </c>
      <c r="C3" s="2171"/>
      <c r="D3" s="2171"/>
      <c r="E3" s="2171"/>
      <c r="F3" s="2171"/>
      <c r="G3" s="2171"/>
      <c r="H3" s="2171"/>
    </row>
    <row r="4" spans="2:8" ht="20.149999999999999" customHeight="1" thickBot="1" x14ac:dyDescent="0.35">
      <c r="B4" s="1439" t="s">
        <v>0</v>
      </c>
      <c r="C4" s="1268"/>
      <c r="D4" s="2162">
        <f>'2 - Page 1'!D20</f>
        <v>0</v>
      </c>
      <c r="E4" s="2163"/>
      <c r="F4" s="1554"/>
      <c r="G4" s="1555"/>
      <c r="H4" s="1613"/>
    </row>
    <row r="5" spans="2:8" ht="20.149999999999999" customHeight="1" thickBot="1" x14ac:dyDescent="0.35">
      <c r="C5" s="1268"/>
      <c r="D5" s="1268"/>
      <c r="E5" s="1556" t="s">
        <v>142</v>
      </c>
      <c r="F5" s="1614">
        <f>'4a - Rent Summary'!H83</f>
        <v>0</v>
      </c>
      <c r="G5" s="1558" t="s">
        <v>39</v>
      </c>
      <c r="H5" s="1615" t="s">
        <v>144</v>
      </c>
    </row>
    <row r="6" spans="2:8" ht="20.149999999999999" customHeight="1" x14ac:dyDescent="0.3">
      <c r="B6" s="1560" t="s">
        <v>145</v>
      </c>
      <c r="C6" s="1561"/>
      <c r="D6" s="1562"/>
      <c r="E6" s="1562"/>
      <c r="F6" s="1562"/>
      <c r="G6" s="1563"/>
      <c r="H6" s="1564"/>
    </row>
    <row r="7" spans="2:8" ht="20.149999999999999" customHeight="1" x14ac:dyDescent="0.3">
      <c r="B7" s="1565"/>
      <c r="C7" s="1566"/>
      <c r="D7" s="1567" t="s">
        <v>1218</v>
      </c>
      <c r="E7" s="1567"/>
      <c r="F7" s="1568"/>
      <c r="G7" s="1616">
        <f>'4a - Rent Summary'!H87</f>
        <v>0</v>
      </c>
      <c r="H7" s="1570" t="str">
        <f>IF($F$5=0,"",G7/$F$5)</f>
        <v/>
      </c>
    </row>
    <row r="8" spans="2:8" ht="20.149999999999999" customHeight="1" x14ac:dyDescent="0.3">
      <c r="B8" s="1565"/>
      <c r="C8" s="1566"/>
      <c r="D8" s="1567" t="s">
        <v>147</v>
      </c>
      <c r="E8" s="1567"/>
      <c r="F8" s="1567"/>
      <c r="G8" s="1571"/>
      <c r="H8" s="1570" t="str">
        <f>IF($F$5=0,"",G8/$F$5)</f>
        <v/>
      </c>
    </row>
    <row r="9" spans="2:8" ht="20.149999999999999" customHeight="1" x14ac:dyDescent="0.3">
      <c r="B9" s="1565"/>
      <c r="C9" s="1566"/>
      <c r="D9" s="1567" t="s">
        <v>148</v>
      </c>
      <c r="E9" s="1567"/>
      <c r="F9" s="1567"/>
      <c r="G9" s="1571"/>
      <c r="H9" s="1570" t="str">
        <f>IF($F$5=0,"",G9/$F$5)</f>
        <v/>
      </c>
    </row>
    <row r="10" spans="2:8" ht="21" customHeight="1" x14ac:dyDescent="0.3">
      <c r="B10" s="1565"/>
      <c r="C10" s="1566"/>
      <c r="D10" s="2166" t="s">
        <v>149</v>
      </c>
      <c r="E10" s="2166"/>
      <c r="F10" s="2167"/>
      <c r="G10" s="1571"/>
      <c r="H10" s="1570" t="str">
        <f>IF($F$5=0,"",G10/$F$5)</f>
        <v/>
      </c>
    </row>
    <row r="11" spans="2:8" ht="20.149999999999999" customHeight="1" x14ac:dyDescent="0.3">
      <c r="B11" s="1565"/>
      <c r="C11" s="1566"/>
      <c r="D11" s="1567"/>
      <c r="E11" s="1567" t="s">
        <v>150</v>
      </c>
      <c r="F11" s="1572"/>
      <c r="G11" s="1573">
        <f>SUM(G7:G10)</f>
        <v>0</v>
      </c>
      <c r="H11" s="1570"/>
    </row>
    <row r="12" spans="2:8" ht="20.149999999999999" customHeight="1" x14ac:dyDescent="0.3">
      <c r="B12" s="1565"/>
      <c r="C12" s="1566"/>
      <c r="D12" s="1567" t="s">
        <v>151</v>
      </c>
      <c r="E12" s="1567"/>
      <c r="F12" s="1574">
        <v>7.0000000000000007E-2</v>
      </c>
      <c r="G12" s="1573">
        <f>ROUND(-F12*G11,0)</f>
        <v>0</v>
      </c>
      <c r="H12" s="1570"/>
    </row>
    <row r="13" spans="2:8" ht="20.149999999999999" customHeight="1" x14ac:dyDescent="0.3">
      <c r="B13" s="1565"/>
      <c r="C13" s="1566"/>
      <c r="D13" s="1567" t="s">
        <v>152</v>
      </c>
      <c r="E13" s="1567"/>
      <c r="F13" s="1572"/>
      <c r="G13" s="1571"/>
      <c r="H13" s="1570"/>
    </row>
    <row r="14" spans="2:8" ht="20.149999999999999" customHeight="1" thickBot="1" x14ac:dyDescent="0.35">
      <c r="B14" s="1565"/>
      <c r="C14" s="1566"/>
      <c r="D14" s="1567" t="s">
        <v>151</v>
      </c>
      <c r="E14" s="1567"/>
      <c r="F14" s="1575">
        <v>0.05</v>
      </c>
      <c r="G14" s="1576">
        <f>-G13*F14</f>
        <v>0</v>
      </c>
      <c r="H14" s="1570" t="str">
        <f>IF($F$5=0,"",G14/$F$5)</f>
        <v/>
      </c>
    </row>
    <row r="15" spans="2:8" ht="20.149999999999999" customHeight="1" thickBot="1" x14ac:dyDescent="0.35">
      <c r="B15" s="1577"/>
      <c r="C15" s="1578"/>
      <c r="D15" s="1579" t="s">
        <v>153</v>
      </c>
      <c r="E15" s="1579"/>
      <c r="F15" s="1579"/>
      <c r="G15" s="1580">
        <f>SUM(G11:G14)</f>
        <v>0</v>
      </c>
      <c r="H15" s="1581" t="str">
        <f>IF($F$5=0,"",G15/$F$5)</f>
        <v/>
      </c>
    </row>
    <row r="16" spans="2:8" ht="20.149999999999999" customHeight="1" x14ac:dyDescent="0.3">
      <c r="B16" s="1582" t="s">
        <v>154</v>
      </c>
      <c r="C16" s="1583"/>
      <c r="D16" s="1584" t="s">
        <v>155</v>
      </c>
      <c r="E16" s="1585"/>
      <c r="F16" s="1585"/>
      <c r="G16" s="1586"/>
      <c r="H16" s="1587"/>
    </row>
    <row r="17" spans="2:8" ht="20.149999999999999" customHeight="1" x14ac:dyDescent="0.3">
      <c r="B17" s="1565"/>
      <c r="C17" s="1566"/>
      <c r="D17" s="1588"/>
      <c r="E17" s="1567" t="s">
        <v>156</v>
      </c>
      <c r="F17" s="1567"/>
      <c r="G17" s="1589"/>
      <c r="H17" s="1570" t="str">
        <f t="shared" ref="H17:H27" si="0">IF($F$5=0,"",G17/$F$5)</f>
        <v/>
      </c>
    </row>
    <row r="18" spans="2:8" ht="20.149999999999999" customHeight="1" x14ac:dyDescent="0.3">
      <c r="B18" s="1565"/>
      <c r="C18" s="1566"/>
      <c r="D18" s="1588"/>
      <c r="E18" s="1567" t="s">
        <v>157</v>
      </c>
      <c r="F18" s="1567"/>
      <c r="G18" s="1589"/>
      <c r="H18" s="1570" t="str">
        <f t="shared" si="0"/>
        <v/>
      </c>
    </row>
    <row r="19" spans="2:8" ht="20.149999999999999" customHeight="1" x14ac:dyDescent="0.3">
      <c r="B19" s="1565"/>
      <c r="C19" s="1566"/>
      <c r="D19" s="1588"/>
      <c r="E19" s="1567" t="s">
        <v>11</v>
      </c>
      <c r="F19" s="1567"/>
      <c r="G19" s="1589"/>
      <c r="H19" s="1570" t="str">
        <f t="shared" si="0"/>
        <v/>
      </c>
    </row>
    <row r="20" spans="2:8" ht="20.149999999999999" customHeight="1" x14ac:dyDescent="0.3">
      <c r="B20" s="1565"/>
      <c r="C20" s="1566"/>
      <c r="D20" s="1567"/>
      <c r="E20" s="1567" t="s">
        <v>158</v>
      </c>
      <c r="F20" s="1590">
        <v>0.06</v>
      </c>
      <c r="G20" s="1576">
        <f>+F20*G15</f>
        <v>0</v>
      </c>
      <c r="H20" s="1570" t="str">
        <f t="shared" si="0"/>
        <v/>
      </c>
    </row>
    <row r="21" spans="2:8" ht="20.149999999999999" customHeight="1" x14ac:dyDescent="0.3">
      <c r="B21" s="1565"/>
      <c r="C21" s="1566"/>
      <c r="D21" s="1567"/>
      <c r="E21" s="1567" t="s">
        <v>159</v>
      </c>
      <c r="F21" s="1591"/>
      <c r="G21" s="1571"/>
      <c r="H21" s="1570"/>
    </row>
    <row r="22" spans="2:8" ht="20.149999999999999" customHeight="1" x14ac:dyDescent="0.3">
      <c r="B22" s="1565"/>
      <c r="C22" s="1566"/>
      <c r="D22" s="1567"/>
      <c r="E22" s="1567" t="s">
        <v>160</v>
      </c>
      <c r="F22" s="1591"/>
      <c r="G22" s="1589"/>
      <c r="H22" s="1570" t="str">
        <f t="shared" si="0"/>
        <v/>
      </c>
    </row>
    <row r="23" spans="2:8" ht="20.149999999999999" customHeight="1" x14ac:dyDescent="0.3">
      <c r="B23" s="1565"/>
      <c r="C23" s="1566"/>
      <c r="D23" s="1567"/>
      <c r="E23" s="1567" t="s">
        <v>161</v>
      </c>
      <c r="F23" s="1567"/>
      <c r="G23" s="1589"/>
      <c r="H23" s="1570" t="str">
        <f t="shared" si="0"/>
        <v/>
      </c>
    </row>
    <row r="24" spans="2:8" ht="20.149999999999999" customHeight="1" x14ac:dyDescent="0.3">
      <c r="B24" s="1565"/>
      <c r="C24" s="1566"/>
      <c r="D24" s="1567"/>
      <c r="E24" s="1567" t="s">
        <v>162</v>
      </c>
      <c r="F24" s="1567"/>
      <c r="G24" s="1589"/>
      <c r="H24" s="1570" t="str">
        <f t="shared" si="0"/>
        <v/>
      </c>
    </row>
    <row r="25" spans="2:8" ht="20.149999999999999" customHeight="1" x14ac:dyDescent="0.3">
      <c r="B25" s="1565"/>
      <c r="C25" s="1566"/>
      <c r="D25" s="1567"/>
      <c r="E25" s="1567" t="s">
        <v>640</v>
      </c>
      <c r="F25" s="1567" t="s">
        <v>1219</v>
      </c>
      <c r="G25" s="1589"/>
      <c r="H25" s="1570" t="str">
        <f t="shared" si="0"/>
        <v/>
      </c>
    </row>
    <row r="26" spans="2:8" ht="20.149999999999999" customHeight="1" thickBot="1" x14ac:dyDescent="0.35">
      <c r="B26" s="1565"/>
      <c r="C26" s="1566"/>
      <c r="D26" s="1567"/>
      <c r="E26" s="2164" t="s">
        <v>163</v>
      </c>
      <c r="F26" s="2165"/>
      <c r="G26" s="1589"/>
      <c r="H26" s="1570" t="str">
        <f t="shared" si="0"/>
        <v/>
      </c>
    </row>
    <row r="27" spans="2:8" ht="20.149999999999999" customHeight="1" thickBot="1" x14ac:dyDescent="0.35">
      <c r="B27" s="1577"/>
      <c r="C27" s="1578"/>
      <c r="D27" s="1579" t="s">
        <v>164</v>
      </c>
      <c r="E27" s="1579"/>
      <c r="F27" s="1579"/>
      <c r="G27" s="1580">
        <f>SUM(G17:G26)</f>
        <v>0</v>
      </c>
      <c r="H27" s="1581" t="str">
        <f t="shared" si="0"/>
        <v/>
      </c>
    </row>
    <row r="28" spans="2:8" ht="20.149999999999999" customHeight="1" x14ac:dyDescent="0.3">
      <c r="B28" s="1582"/>
      <c r="C28" s="1583"/>
      <c r="D28" s="1584" t="s">
        <v>165</v>
      </c>
      <c r="E28" s="1585"/>
      <c r="F28" s="1585"/>
      <c r="G28" s="1586"/>
      <c r="H28" s="1587"/>
    </row>
    <row r="29" spans="2:8" ht="20.149999999999999" customHeight="1" x14ac:dyDescent="0.3">
      <c r="B29" s="1565"/>
      <c r="C29" s="1566"/>
      <c r="D29" s="1588"/>
      <c r="E29" s="1567" t="s">
        <v>166</v>
      </c>
      <c r="F29" s="1567"/>
      <c r="G29" s="1589"/>
      <c r="H29" s="1570" t="str">
        <f t="shared" ref="H29:H35" si="1">IF($F$5=0,"",G29/$F$5)</f>
        <v/>
      </c>
    </row>
    <row r="30" spans="2:8" ht="20.149999999999999" customHeight="1" x14ac:dyDescent="0.3">
      <c r="B30" s="1565"/>
      <c r="C30" s="1566"/>
      <c r="D30" s="1567"/>
      <c r="E30" s="1567" t="s">
        <v>167</v>
      </c>
      <c r="F30" s="1567"/>
      <c r="G30" s="1589"/>
      <c r="H30" s="1570" t="str">
        <f t="shared" si="1"/>
        <v/>
      </c>
    </row>
    <row r="31" spans="2:8" ht="20.149999999999999" customHeight="1" x14ac:dyDescent="0.3">
      <c r="B31" s="1565"/>
      <c r="C31" s="1566"/>
      <c r="D31" s="1567"/>
      <c r="E31" s="1567" t="s">
        <v>168</v>
      </c>
      <c r="F31" s="1567"/>
      <c r="G31" s="1589"/>
      <c r="H31" s="1570" t="str">
        <f t="shared" si="1"/>
        <v/>
      </c>
    </row>
    <row r="32" spans="2:8" ht="20.149999999999999" customHeight="1" x14ac:dyDescent="0.3">
      <c r="B32" s="1565"/>
      <c r="C32" s="1566"/>
      <c r="D32" s="1567"/>
      <c r="E32" s="1567" t="s">
        <v>169</v>
      </c>
      <c r="F32" s="1567"/>
      <c r="G32" s="1589"/>
      <c r="H32" s="1570" t="str">
        <f t="shared" si="1"/>
        <v/>
      </c>
    </row>
    <row r="33" spans="2:8" ht="20.149999999999999" customHeight="1" x14ac:dyDescent="0.3">
      <c r="B33" s="1565"/>
      <c r="C33" s="1566"/>
      <c r="D33" s="1567"/>
      <c r="E33" s="1567" t="s">
        <v>170</v>
      </c>
      <c r="F33" s="1567"/>
      <c r="G33" s="1589"/>
      <c r="H33" s="1570" t="str">
        <f t="shared" si="1"/>
        <v/>
      </c>
    </row>
    <row r="34" spans="2:8" ht="20.149999999999999" customHeight="1" thickBot="1" x14ac:dyDescent="0.35">
      <c r="B34" s="1565"/>
      <c r="C34" s="1566"/>
      <c r="D34" s="1567"/>
      <c r="E34" s="2164" t="s">
        <v>163</v>
      </c>
      <c r="F34" s="2165"/>
      <c r="G34" s="1589"/>
      <c r="H34" s="1570" t="str">
        <f t="shared" si="1"/>
        <v/>
      </c>
    </row>
    <row r="35" spans="2:8" ht="20.149999999999999" customHeight="1" thickBot="1" x14ac:dyDescent="0.35">
      <c r="B35" s="1577"/>
      <c r="C35" s="1578"/>
      <c r="D35" s="1579" t="s">
        <v>171</v>
      </c>
      <c r="E35" s="1579"/>
      <c r="F35" s="1579"/>
      <c r="G35" s="1580">
        <f>SUM(G29:G34)</f>
        <v>0</v>
      </c>
      <c r="H35" s="1581" t="str">
        <f t="shared" si="1"/>
        <v/>
      </c>
    </row>
    <row r="36" spans="2:8" ht="20.149999999999999" customHeight="1" x14ac:dyDescent="0.3">
      <c r="B36" s="1582"/>
      <c r="C36" s="1583"/>
      <c r="D36" s="1584" t="s">
        <v>172</v>
      </c>
      <c r="E36" s="1585"/>
      <c r="F36" s="1585"/>
      <c r="G36" s="1586"/>
      <c r="H36" s="1587"/>
    </row>
    <row r="37" spans="2:8" ht="20.149999999999999" customHeight="1" x14ac:dyDescent="0.3">
      <c r="B37" s="1565"/>
      <c r="C37" s="1566"/>
      <c r="D37" s="1567"/>
      <c r="E37" s="1567" t="s">
        <v>173</v>
      </c>
      <c r="F37" s="1567"/>
      <c r="G37" s="1589"/>
      <c r="H37" s="1570" t="str">
        <f t="shared" ref="H37:H46" si="2">IF($F$5=0,"",G37/$F$5)</f>
        <v/>
      </c>
    </row>
    <row r="38" spans="2:8" ht="20.149999999999999" customHeight="1" x14ac:dyDescent="0.3">
      <c r="B38" s="1565"/>
      <c r="C38" s="1566"/>
      <c r="D38" s="1567"/>
      <c r="E38" s="1567" t="s">
        <v>174</v>
      </c>
      <c r="F38" s="1567"/>
      <c r="G38" s="1589"/>
      <c r="H38" s="1570" t="str">
        <f t="shared" si="2"/>
        <v/>
      </c>
    </row>
    <row r="39" spans="2:8" ht="20.149999999999999" customHeight="1" x14ac:dyDescent="0.3">
      <c r="B39" s="1565"/>
      <c r="C39" s="1566"/>
      <c r="D39" s="1567"/>
      <c r="E39" s="1567" t="s">
        <v>175</v>
      </c>
      <c r="F39" s="1567"/>
      <c r="G39" s="1589"/>
      <c r="H39" s="1570" t="str">
        <f t="shared" si="2"/>
        <v/>
      </c>
    </row>
    <row r="40" spans="2:8" ht="20.149999999999999" customHeight="1" x14ac:dyDescent="0.3">
      <c r="B40" s="1565"/>
      <c r="C40" s="1566"/>
      <c r="D40" s="1567"/>
      <c r="E40" s="1567" t="s">
        <v>176</v>
      </c>
      <c r="F40" s="1567"/>
      <c r="G40" s="1589"/>
      <c r="H40" s="1570" t="str">
        <f t="shared" si="2"/>
        <v/>
      </c>
    </row>
    <row r="41" spans="2:8" ht="20.149999999999999" customHeight="1" x14ac:dyDescent="0.3">
      <c r="B41" s="1565"/>
      <c r="C41" s="1566"/>
      <c r="D41" s="1567"/>
      <c r="E41" s="1567" t="s">
        <v>177</v>
      </c>
      <c r="F41" s="1567"/>
      <c r="G41" s="1589"/>
      <c r="H41" s="1570" t="str">
        <f t="shared" si="2"/>
        <v/>
      </c>
    </row>
    <row r="42" spans="2:8" ht="20.149999999999999" customHeight="1" x14ac:dyDescent="0.3">
      <c r="B42" s="1565"/>
      <c r="C42" s="1566"/>
      <c r="D42" s="1567"/>
      <c r="E42" s="1567" t="s">
        <v>178</v>
      </c>
      <c r="F42" s="1567"/>
      <c r="G42" s="1589"/>
      <c r="H42" s="1570" t="str">
        <f t="shared" si="2"/>
        <v/>
      </c>
    </row>
    <row r="43" spans="2:8" ht="20.149999999999999" customHeight="1" x14ac:dyDescent="0.3">
      <c r="B43" s="1565"/>
      <c r="C43" s="1566"/>
      <c r="D43" s="1567"/>
      <c r="E43" s="1567" t="s">
        <v>179</v>
      </c>
      <c r="F43" s="1567"/>
      <c r="G43" s="1589"/>
      <c r="H43" s="1570" t="str">
        <f t="shared" si="2"/>
        <v/>
      </c>
    </row>
    <row r="44" spans="2:8" ht="20.149999999999999" customHeight="1" x14ac:dyDescent="0.3">
      <c r="B44" s="1565"/>
      <c r="C44" s="1566"/>
      <c r="D44" s="1567"/>
      <c r="E44" s="1567" t="s">
        <v>180</v>
      </c>
      <c r="F44" s="1567"/>
      <c r="G44" s="1589"/>
      <c r="H44" s="1570" t="str">
        <f t="shared" si="2"/>
        <v/>
      </c>
    </row>
    <row r="45" spans="2:8" ht="20.149999999999999" customHeight="1" thickBot="1" x14ac:dyDescent="0.35">
      <c r="B45" s="1565"/>
      <c r="C45" s="1566"/>
      <c r="D45" s="1567"/>
      <c r="E45" s="1567" t="s">
        <v>181</v>
      </c>
      <c r="F45" s="1567"/>
      <c r="G45" s="1589"/>
      <c r="H45" s="1570" t="str">
        <f t="shared" si="2"/>
        <v/>
      </c>
    </row>
    <row r="46" spans="2:8" ht="20.149999999999999" customHeight="1" thickBot="1" x14ac:dyDescent="0.35">
      <c r="B46" s="1577"/>
      <c r="C46" s="1578"/>
      <c r="D46" s="1579" t="s">
        <v>182</v>
      </c>
      <c r="E46" s="1579"/>
      <c r="F46" s="1579"/>
      <c r="G46" s="1580">
        <f>SUM(G37:G45)</f>
        <v>0</v>
      </c>
      <c r="H46" s="1581" t="str">
        <f t="shared" si="2"/>
        <v/>
      </c>
    </row>
    <row r="47" spans="2:8" ht="20.149999999999999" customHeight="1" x14ac:dyDescent="0.3">
      <c r="B47" s="1582"/>
      <c r="C47" s="1583"/>
      <c r="D47" s="1584" t="s">
        <v>183</v>
      </c>
      <c r="E47" s="1585"/>
      <c r="F47" s="1585"/>
      <c r="G47" s="1586"/>
      <c r="H47" s="1587"/>
    </row>
    <row r="48" spans="2:8" ht="20.149999999999999" customHeight="1" x14ac:dyDescent="0.3">
      <c r="B48" s="1565"/>
      <c r="C48" s="1566"/>
      <c r="D48" s="1567"/>
      <c r="E48" s="1567" t="s">
        <v>184</v>
      </c>
      <c r="F48" s="1567"/>
      <c r="G48" s="1589"/>
      <c r="H48" s="1570" t="str">
        <f t="shared" ref="H48:H54" si="3">IF($F$5=0,"",G48/$F$5)</f>
        <v/>
      </c>
    </row>
    <row r="49" spans="2:8" ht="20.149999999999999" customHeight="1" x14ac:dyDescent="0.3">
      <c r="B49" s="1565"/>
      <c r="C49" s="1566"/>
      <c r="D49" s="1567"/>
      <c r="E49" s="1567" t="s">
        <v>185</v>
      </c>
      <c r="F49" s="1567"/>
      <c r="G49" s="1589"/>
      <c r="H49" s="1570" t="str">
        <f t="shared" si="3"/>
        <v/>
      </c>
    </row>
    <row r="50" spans="2:8" ht="20.149999999999999" customHeight="1" x14ac:dyDescent="0.3">
      <c r="B50" s="1565"/>
      <c r="C50" s="1566"/>
      <c r="D50" s="1567"/>
      <c r="E50" s="1567" t="s">
        <v>186</v>
      </c>
      <c r="F50" s="1567"/>
      <c r="G50" s="1589"/>
      <c r="H50" s="1570" t="str">
        <f t="shared" si="3"/>
        <v/>
      </c>
    </row>
    <row r="51" spans="2:8" ht="20.149999999999999" customHeight="1" x14ac:dyDescent="0.3">
      <c r="B51" s="1565"/>
      <c r="C51" s="1566"/>
      <c r="D51" s="1567"/>
      <c r="E51" s="1567" t="s">
        <v>187</v>
      </c>
      <c r="F51" s="1567"/>
      <c r="G51" s="1589"/>
      <c r="H51" s="1570" t="str">
        <f t="shared" si="3"/>
        <v/>
      </c>
    </row>
    <row r="52" spans="2:8" ht="20.149999999999999" customHeight="1" thickBot="1" x14ac:dyDescent="0.35">
      <c r="B52" s="1565"/>
      <c r="C52" s="1566"/>
      <c r="D52" s="1567"/>
      <c r="E52" s="2164" t="s">
        <v>163</v>
      </c>
      <c r="F52" s="2165"/>
      <c r="G52" s="1589"/>
      <c r="H52" s="1570" t="str">
        <f t="shared" si="3"/>
        <v/>
      </c>
    </row>
    <row r="53" spans="2:8" ht="20.149999999999999" customHeight="1" thickBot="1" x14ac:dyDescent="0.35">
      <c r="B53" s="1577"/>
      <c r="C53" s="1578"/>
      <c r="D53" s="1579" t="s">
        <v>188</v>
      </c>
      <c r="E53" s="1579"/>
      <c r="F53" s="1579"/>
      <c r="G53" s="1580">
        <f>SUM(G48:G52)</f>
        <v>0</v>
      </c>
      <c r="H53" s="1581" t="str">
        <f t="shared" si="3"/>
        <v/>
      </c>
    </row>
    <row r="54" spans="2:8" ht="20.149999999999999" customHeight="1" thickBot="1" x14ac:dyDescent="0.35">
      <c r="B54" s="1577"/>
      <c r="C54" s="1578"/>
      <c r="D54" s="1579" t="s">
        <v>189</v>
      </c>
      <c r="E54" s="1579"/>
      <c r="F54" s="1579"/>
      <c r="G54" s="1580">
        <f>G53+G46+G35+G27</f>
        <v>0</v>
      </c>
      <c r="H54" s="1581" t="str">
        <f t="shared" si="3"/>
        <v/>
      </c>
    </row>
    <row r="55" spans="2:8" ht="20.149999999999999" customHeight="1" x14ac:dyDescent="0.3">
      <c r="B55" s="1582"/>
      <c r="C55" s="1583"/>
      <c r="D55" s="1584" t="s">
        <v>190</v>
      </c>
      <c r="E55" s="1585"/>
      <c r="F55" s="1585"/>
      <c r="G55" s="1586"/>
      <c r="H55" s="1587"/>
    </row>
    <row r="56" spans="2:8" ht="20.149999999999999" customHeight="1" x14ac:dyDescent="0.3">
      <c r="B56" s="1565"/>
      <c r="C56" s="1566"/>
      <c r="D56" s="1567"/>
      <c r="E56" s="1567" t="s">
        <v>191</v>
      </c>
      <c r="F56" s="1592">
        <v>-1</v>
      </c>
      <c r="G56" s="1589"/>
      <c r="H56" s="1570" t="str">
        <f t="shared" ref="H56:H62" si="4">IF($F$5=0,"",G56/$F$5)</f>
        <v/>
      </c>
    </row>
    <row r="57" spans="2:8" ht="20.149999999999999" customHeight="1" x14ac:dyDescent="0.3">
      <c r="B57" s="1565"/>
      <c r="C57" s="1566"/>
      <c r="D57" s="1567"/>
      <c r="E57" s="2166" t="s">
        <v>192</v>
      </c>
      <c r="F57" s="2167"/>
      <c r="G57" s="1589"/>
      <c r="H57" s="1570" t="str">
        <f t="shared" si="4"/>
        <v/>
      </c>
    </row>
    <row r="58" spans="2:8" ht="20.149999999999999" customHeight="1" x14ac:dyDescent="0.3">
      <c r="B58" s="1565"/>
      <c r="C58" s="1566"/>
      <c r="D58" s="1567"/>
      <c r="E58" s="2166" t="s">
        <v>163</v>
      </c>
      <c r="F58" s="2167"/>
      <c r="G58" s="1589"/>
      <c r="H58" s="1570" t="str">
        <f t="shared" si="4"/>
        <v/>
      </c>
    </row>
    <row r="59" spans="2:8" ht="20.149999999999999" customHeight="1" x14ac:dyDescent="0.3">
      <c r="B59" s="1565"/>
      <c r="C59" s="1566"/>
      <c r="D59" s="1567"/>
      <c r="E59" s="2166" t="s">
        <v>163</v>
      </c>
      <c r="F59" s="2167"/>
      <c r="G59" s="1589"/>
      <c r="H59" s="1570" t="str">
        <f t="shared" si="4"/>
        <v/>
      </c>
    </row>
    <row r="60" spans="2:8" ht="20.149999999999999" customHeight="1" thickBot="1" x14ac:dyDescent="0.35">
      <c r="B60" s="1565"/>
      <c r="C60" s="1566"/>
      <c r="D60" s="1567"/>
      <c r="E60" s="2164" t="s">
        <v>163</v>
      </c>
      <c r="F60" s="2165"/>
      <c r="G60" s="1589"/>
      <c r="H60" s="1570" t="str">
        <f t="shared" si="4"/>
        <v/>
      </c>
    </row>
    <row r="61" spans="2:8" ht="20.149999999999999" customHeight="1" thickBot="1" x14ac:dyDescent="0.35">
      <c r="B61" s="1577"/>
      <c r="C61" s="1578"/>
      <c r="D61" s="1579" t="s">
        <v>193</v>
      </c>
      <c r="E61" s="1579"/>
      <c r="F61" s="1579"/>
      <c r="G61" s="1580">
        <f>SUM(G56:G60)</f>
        <v>0</v>
      </c>
      <c r="H61" s="1581" t="str">
        <f t="shared" si="4"/>
        <v/>
      </c>
    </row>
    <row r="62" spans="2:8" ht="20.149999999999999" customHeight="1" x14ac:dyDescent="0.3">
      <c r="B62" s="1593"/>
      <c r="C62" s="1594"/>
      <c r="D62" s="1268" t="s">
        <v>194</v>
      </c>
      <c r="E62" s="1268"/>
      <c r="F62" s="1268"/>
      <c r="G62" s="1595"/>
      <c r="H62" s="1570" t="str">
        <f t="shared" si="4"/>
        <v/>
      </c>
    </row>
    <row r="63" spans="2:8" ht="20.149999999999999" customHeight="1" x14ac:dyDescent="0.3">
      <c r="B63" s="1596"/>
      <c r="C63" s="1566"/>
      <c r="D63" s="1567"/>
      <c r="E63" s="1567"/>
      <c r="F63" s="1567"/>
      <c r="G63" s="1597"/>
      <c r="H63" s="1598"/>
    </row>
    <row r="64" spans="2:8" ht="20.149999999999999" customHeight="1" x14ac:dyDescent="0.3">
      <c r="B64" s="1599"/>
      <c r="C64" s="1600"/>
      <c r="D64" s="1588" t="s">
        <v>195</v>
      </c>
      <c r="E64" s="1588"/>
      <c r="F64" s="1588"/>
      <c r="G64" s="1576">
        <f>G27+G35+G46+G53+G61+G62</f>
        <v>0</v>
      </c>
      <c r="H64" s="1570" t="str">
        <f>IF($F$5=0,"",G64/$F$5)</f>
        <v/>
      </c>
    </row>
    <row r="65" spans="1:8" ht="42.75" customHeight="1" thickBot="1" x14ac:dyDescent="0.35">
      <c r="B65" s="1601"/>
      <c r="C65" s="1602"/>
      <c r="D65" s="2168" t="s">
        <v>196</v>
      </c>
      <c r="E65" s="2168"/>
      <c r="F65" s="2169"/>
      <c r="G65" s="1603">
        <f>G15-G64</f>
        <v>0</v>
      </c>
      <c r="H65" s="1604" t="str">
        <f>IF($F$5=0,"",G65/$F$5)</f>
        <v/>
      </c>
    </row>
    <row r="66" spans="1:8" ht="20.149999999999999" customHeight="1" x14ac:dyDescent="0.3">
      <c r="B66" s="1264" t="s">
        <v>1209</v>
      </c>
      <c r="C66" s="1268"/>
      <c r="D66" s="1268"/>
      <c r="E66" s="1268"/>
      <c r="F66" s="1268"/>
      <c r="G66" s="1605"/>
      <c r="H66" s="1605"/>
    </row>
    <row r="67" spans="1:8" x14ac:dyDescent="0.3">
      <c r="B67" s="1606" t="s">
        <v>1210</v>
      </c>
      <c r="C67" s="1268"/>
      <c r="D67" s="1268"/>
      <c r="E67" s="1268"/>
      <c r="F67" s="1268"/>
      <c r="G67" s="1605"/>
      <c r="H67" s="1605"/>
    </row>
    <row r="68" spans="1:8" x14ac:dyDescent="0.3">
      <c r="B68" s="1606"/>
      <c r="C68" s="1268"/>
      <c r="D68" s="1268"/>
      <c r="E68" s="1268"/>
      <c r="F68" s="1268"/>
      <c r="G68" s="1605"/>
      <c r="H68" s="1605"/>
    </row>
    <row r="69" spans="1:8" x14ac:dyDescent="0.3">
      <c r="B69" s="1606"/>
      <c r="C69" s="1268"/>
      <c r="D69" s="1268"/>
      <c r="E69" s="1268"/>
      <c r="F69" s="1268"/>
      <c r="G69" s="1605"/>
      <c r="H69" s="1605"/>
    </row>
    <row r="70" spans="1:8" ht="9" customHeight="1" x14ac:dyDescent="0.3">
      <c r="C70" s="1268"/>
      <c r="D70" s="1268"/>
      <c r="E70" s="1268"/>
      <c r="F70" s="1268"/>
      <c r="G70" s="1605"/>
      <c r="H70" s="1605"/>
    </row>
    <row r="71" spans="1:8" ht="19.5" customHeight="1" x14ac:dyDescent="0.3">
      <c r="B71" s="1607"/>
      <c r="C71" s="1268"/>
      <c r="D71" s="1268"/>
      <c r="E71" s="1556" t="s">
        <v>1213</v>
      </c>
      <c r="F71" s="2160"/>
      <c r="G71" s="2160"/>
      <c r="H71" s="2160"/>
    </row>
    <row r="72" spans="1:8" x14ac:dyDescent="0.3">
      <c r="A72" s="1608"/>
      <c r="B72" s="1607"/>
      <c r="E72" s="1439"/>
    </row>
    <row r="73" spans="1:8" ht="20.149999999999999" customHeight="1" x14ac:dyDescent="0.3">
      <c r="B73" s="1268"/>
      <c r="C73" s="1268"/>
      <c r="D73" s="1268"/>
      <c r="E73" s="1556" t="s">
        <v>1214</v>
      </c>
      <c r="F73" s="2160"/>
      <c r="G73" s="2160"/>
      <c r="H73" s="2160"/>
    </row>
    <row r="74" spans="1:8" ht="20.149999999999999" customHeight="1" x14ac:dyDescent="0.3">
      <c r="A74" s="1610"/>
      <c r="C74" s="1268"/>
      <c r="D74" s="1268"/>
      <c r="E74" s="1556"/>
      <c r="F74" s="1268"/>
      <c r="H74" s="1611"/>
    </row>
    <row r="75" spans="1:8" ht="20.149999999999999" customHeight="1" x14ac:dyDescent="0.3">
      <c r="B75" s="1268"/>
      <c r="C75" s="1268"/>
      <c r="D75" s="1268"/>
      <c r="E75" s="1556" t="s">
        <v>1215</v>
      </c>
      <c r="F75" s="2160"/>
      <c r="G75" s="2160"/>
      <c r="H75" s="2160"/>
    </row>
    <row r="76" spans="1:8" ht="20.149999999999999" customHeight="1" x14ac:dyDescent="0.3">
      <c r="A76" s="1610"/>
      <c r="C76" s="1610"/>
      <c r="E76" s="1268"/>
      <c r="F76" s="1268"/>
      <c r="H76" s="1605"/>
    </row>
    <row r="77" spans="1:8" ht="20.149999999999999" customHeight="1" x14ac:dyDescent="0.3">
      <c r="C77" s="1268"/>
      <c r="D77" s="1268"/>
      <c r="E77" s="1556" t="s">
        <v>670</v>
      </c>
      <c r="F77" s="2161"/>
      <c r="G77" s="2161"/>
      <c r="H77" s="2161"/>
    </row>
    <row r="78" spans="1:8" ht="28.5" customHeight="1" x14ac:dyDescent="0.3">
      <c r="A78" s="1612"/>
      <c r="B78" s="1612"/>
      <c r="C78" s="1612"/>
      <c r="D78" s="1612"/>
      <c r="E78" s="1612"/>
      <c r="F78" s="1612"/>
      <c r="G78" s="1612"/>
      <c r="H78" s="1612"/>
    </row>
    <row r="79" spans="1:8" ht="23.15" customHeight="1" x14ac:dyDescent="0.3"/>
    <row r="80" spans="1:8" ht="23.15" customHeight="1" x14ac:dyDescent="0.3"/>
    <row r="81" ht="23.15" customHeight="1" x14ac:dyDescent="0.3"/>
    <row r="82" ht="23.15" customHeight="1" x14ac:dyDescent="0.3"/>
    <row r="83" ht="23.15" customHeight="1" x14ac:dyDescent="0.3"/>
    <row r="84" ht="23.15" customHeight="1" x14ac:dyDescent="0.3"/>
    <row r="85" ht="23.15" customHeight="1" x14ac:dyDescent="0.3"/>
    <row r="86" ht="23.15" customHeight="1" x14ac:dyDescent="0.3"/>
    <row r="87" ht="23.15" customHeight="1" x14ac:dyDescent="0.3"/>
    <row r="88" ht="23.15" customHeight="1" x14ac:dyDescent="0.3"/>
    <row r="89" ht="23.15" customHeight="1" x14ac:dyDescent="0.3"/>
    <row r="90" ht="23.15" customHeight="1" x14ac:dyDescent="0.3"/>
    <row r="91" ht="23.15" customHeight="1" x14ac:dyDescent="0.3"/>
    <row r="92" ht="23.15" customHeight="1" x14ac:dyDescent="0.3"/>
    <row r="93" ht="23.15" customHeight="1" x14ac:dyDescent="0.3"/>
    <row r="94" ht="23.15" customHeight="1" x14ac:dyDescent="0.3"/>
    <row r="95" ht="23.15" customHeight="1" x14ac:dyDescent="0.3"/>
    <row r="96" ht="23.15" customHeight="1" x14ac:dyDescent="0.3"/>
    <row r="97" ht="23.15" customHeight="1" x14ac:dyDescent="0.3"/>
    <row r="98" ht="23.15" customHeight="1" x14ac:dyDescent="0.3"/>
    <row r="99" ht="23.15" customHeight="1" x14ac:dyDescent="0.3"/>
    <row r="100" ht="23.15" customHeight="1" x14ac:dyDescent="0.3"/>
    <row r="101" ht="23.15" customHeight="1" x14ac:dyDescent="0.3"/>
    <row r="102" ht="23.15" customHeight="1" x14ac:dyDescent="0.3"/>
    <row r="103" ht="23.15" customHeight="1" x14ac:dyDescent="0.3"/>
    <row r="104" ht="23.15" customHeight="1" x14ac:dyDescent="0.3"/>
    <row r="105" ht="23.15" customHeight="1" x14ac:dyDescent="0.3"/>
    <row r="106" ht="23.15" customHeight="1" x14ac:dyDescent="0.3"/>
    <row r="107" ht="23.15" customHeight="1" x14ac:dyDescent="0.3"/>
    <row r="108" ht="23.15" customHeight="1" x14ac:dyDescent="0.3"/>
    <row r="109" ht="23.15" customHeight="1" x14ac:dyDescent="0.3"/>
    <row r="110" ht="23.15" customHeight="1" x14ac:dyDescent="0.3"/>
    <row r="111" ht="23.15" customHeight="1" x14ac:dyDescent="0.3"/>
    <row r="112" ht="23.15" customHeight="1" x14ac:dyDescent="0.3"/>
    <row r="113" ht="23.15" customHeight="1" x14ac:dyDescent="0.3"/>
    <row r="114" ht="23.15" customHeight="1" x14ac:dyDescent="0.3"/>
    <row r="115" ht="23.15" customHeight="1" x14ac:dyDescent="0.3"/>
    <row r="116" ht="23.15" customHeight="1" x14ac:dyDescent="0.3"/>
    <row r="117" ht="23.15" customHeight="1" x14ac:dyDescent="0.3"/>
    <row r="118" ht="23.15" customHeight="1" x14ac:dyDescent="0.3"/>
    <row r="119" ht="23.15" customHeight="1" x14ac:dyDescent="0.3"/>
    <row r="120" ht="23.15" customHeight="1" x14ac:dyDescent="0.3"/>
    <row r="121" ht="23.15" customHeight="1" x14ac:dyDescent="0.3"/>
    <row r="122" ht="23.15" customHeight="1" x14ac:dyDescent="0.3"/>
    <row r="123" ht="23.15" customHeight="1" x14ac:dyDescent="0.3"/>
    <row r="124" ht="23.15" customHeight="1" x14ac:dyDescent="0.3"/>
    <row r="125" ht="23.15" customHeight="1" x14ac:dyDescent="0.3"/>
    <row r="126" ht="23.15" customHeight="1" x14ac:dyDescent="0.3"/>
    <row r="127" ht="23.15" customHeight="1" x14ac:dyDescent="0.3"/>
    <row r="128" ht="23.15" customHeight="1" x14ac:dyDescent="0.3"/>
    <row r="129" ht="23.15" customHeight="1" x14ac:dyDescent="0.3"/>
    <row r="130" ht="23.15" customHeight="1" x14ac:dyDescent="0.3"/>
    <row r="131" ht="23.15" customHeight="1" x14ac:dyDescent="0.3"/>
    <row r="132" ht="23.15" customHeight="1" x14ac:dyDescent="0.3"/>
    <row r="133" ht="23.15" customHeight="1" x14ac:dyDescent="0.3"/>
    <row r="134" ht="23.15" customHeight="1" x14ac:dyDescent="0.3"/>
    <row r="135" ht="23.15" customHeight="1" x14ac:dyDescent="0.3"/>
    <row r="136" ht="23.15" customHeight="1" x14ac:dyDescent="0.3"/>
    <row r="137" ht="23.15" customHeight="1" x14ac:dyDescent="0.3"/>
    <row r="138" ht="23.15" customHeight="1" x14ac:dyDescent="0.3"/>
    <row r="139" ht="23.15" customHeight="1" x14ac:dyDescent="0.3"/>
    <row r="140" ht="23.15" customHeight="1" x14ac:dyDescent="0.3"/>
    <row r="141" ht="23.15" customHeight="1" x14ac:dyDescent="0.3"/>
    <row r="142" ht="23.15" customHeight="1" x14ac:dyDescent="0.3"/>
    <row r="143" ht="23.15" customHeight="1" x14ac:dyDescent="0.3"/>
    <row r="144" ht="23.15" customHeight="1" x14ac:dyDescent="0.3"/>
    <row r="145" ht="23.15" customHeight="1" x14ac:dyDescent="0.3"/>
    <row r="146" ht="23.15" customHeight="1" x14ac:dyDescent="0.3"/>
    <row r="147" ht="23.15" customHeight="1" x14ac:dyDescent="0.3"/>
    <row r="148" ht="23.15" customHeight="1" x14ac:dyDescent="0.3"/>
    <row r="149" ht="23.15" customHeight="1" x14ac:dyDescent="0.3"/>
    <row r="150" ht="23.15" customHeight="1" x14ac:dyDescent="0.3"/>
    <row r="151" ht="23.15" customHeight="1" x14ac:dyDescent="0.3"/>
    <row r="152" ht="23.15" customHeight="1" x14ac:dyDescent="0.3"/>
    <row r="153" ht="23.15" customHeight="1" x14ac:dyDescent="0.3"/>
    <row r="154" ht="23.15" customHeight="1" x14ac:dyDescent="0.3"/>
    <row r="155" ht="23.15" customHeight="1" x14ac:dyDescent="0.3"/>
    <row r="156" ht="23.15" customHeight="1" x14ac:dyDescent="0.3"/>
    <row r="157" ht="23.15" customHeight="1" x14ac:dyDescent="0.3"/>
    <row r="158" ht="23.15" customHeight="1" x14ac:dyDescent="0.3"/>
    <row r="159" ht="23.15" customHeight="1" x14ac:dyDescent="0.3"/>
    <row r="160" ht="23.15" customHeight="1" x14ac:dyDescent="0.3"/>
    <row r="161" ht="23.15" customHeight="1" x14ac:dyDescent="0.3"/>
    <row r="162" ht="23.15" customHeight="1" x14ac:dyDescent="0.3"/>
    <row r="163" ht="23.15" customHeight="1" x14ac:dyDescent="0.3"/>
    <row r="164" ht="23.15" customHeight="1" x14ac:dyDescent="0.3"/>
    <row r="165" ht="23.15" customHeight="1" x14ac:dyDescent="0.3"/>
    <row r="166" ht="23.15" customHeight="1" x14ac:dyDescent="0.3"/>
    <row r="167" ht="23.15" customHeight="1" x14ac:dyDescent="0.3"/>
    <row r="168" ht="23.15" customHeight="1" x14ac:dyDescent="0.3"/>
    <row r="169" ht="23.15" customHeight="1" x14ac:dyDescent="0.3"/>
    <row r="170" ht="23.15" customHeight="1" x14ac:dyDescent="0.3"/>
    <row r="171" ht="23.15" customHeight="1" x14ac:dyDescent="0.3"/>
    <row r="172" ht="23.15" customHeight="1" x14ac:dyDescent="0.3"/>
    <row r="173" ht="23.15" customHeight="1" x14ac:dyDescent="0.3"/>
    <row r="174" ht="23.15" customHeight="1" x14ac:dyDescent="0.3"/>
    <row r="175" ht="23.15" customHeight="1" x14ac:dyDescent="0.3"/>
    <row r="176" ht="23.15" customHeight="1" x14ac:dyDescent="0.3"/>
    <row r="177" ht="23.15" customHeight="1" x14ac:dyDescent="0.3"/>
    <row r="178" ht="23.15" customHeight="1" x14ac:dyDescent="0.3"/>
    <row r="179" ht="23.15" customHeight="1" x14ac:dyDescent="0.3"/>
    <row r="180" ht="23.15" customHeight="1" x14ac:dyDescent="0.3"/>
    <row r="181" ht="23.15" customHeight="1" x14ac:dyDescent="0.3"/>
    <row r="182" ht="23.15" customHeight="1" x14ac:dyDescent="0.3"/>
    <row r="183" ht="23.15" customHeight="1" x14ac:dyDescent="0.3"/>
    <row r="184" ht="23.15" customHeight="1" x14ac:dyDescent="0.3"/>
    <row r="185" ht="23.15" customHeight="1" x14ac:dyDescent="0.3"/>
    <row r="186" ht="23.15" customHeight="1" x14ac:dyDescent="0.3"/>
    <row r="187" ht="23.15" customHeight="1" x14ac:dyDescent="0.3"/>
    <row r="188" ht="23.15" customHeight="1" x14ac:dyDescent="0.3"/>
    <row r="189" ht="23.15" customHeight="1" x14ac:dyDescent="0.3"/>
    <row r="190" ht="23.15" customHeight="1" x14ac:dyDescent="0.3"/>
    <row r="191" ht="23.15" customHeight="1" x14ac:dyDescent="0.3"/>
    <row r="192" ht="23.15" customHeight="1" x14ac:dyDescent="0.3"/>
    <row r="193" ht="23.15" customHeight="1" x14ac:dyDescent="0.3"/>
    <row r="194" ht="23.15" customHeight="1" x14ac:dyDescent="0.3"/>
    <row r="195" ht="23.15" customHeight="1" x14ac:dyDescent="0.3"/>
    <row r="196" ht="23.15" customHeight="1" x14ac:dyDescent="0.3"/>
    <row r="197" ht="23.15" customHeight="1" x14ac:dyDescent="0.3"/>
    <row r="198" ht="23.15" customHeight="1" x14ac:dyDescent="0.3"/>
    <row r="199" ht="23.15" customHeight="1" x14ac:dyDescent="0.3"/>
    <row r="200" ht="23.15" customHeight="1" x14ac:dyDescent="0.3"/>
    <row r="201" ht="23.15" customHeight="1" x14ac:dyDescent="0.3"/>
    <row r="202" ht="23.15" customHeight="1" x14ac:dyDescent="0.3"/>
    <row r="203" ht="23.15" customHeight="1" x14ac:dyDescent="0.3"/>
    <row r="204" ht="23.15" customHeight="1" x14ac:dyDescent="0.3"/>
    <row r="205" ht="23.15" customHeight="1" x14ac:dyDescent="0.3"/>
    <row r="206" ht="23.15" customHeight="1" x14ac:dyDescent="0.3"/>
    <row r="207" ht="23.15" customHeight="1" x14ac:dyDescent="0.3"/>
    <row r="208" ht="23.15" customHeight="1" x14ac:dyDescent="0.3"/>
    <row r="209" ht="23.15" customHeight="1" x14ac:dyDescent="0.3"/>
    <row r="210" ht="23.15" customHeight="1" x14ac:dyDescent="0.3"/>
    <row r="211" ht="23.15" customHeight="1" x14ac:dyDescent="0.3"/>
    <row r="212" ht="23.15" customHeight="1" x14ac:dyDescent="0.3"/>
    <row r="213" ht="23.15" customHeight="1" x14ac:dyDescent="0.3"/>
    <row r="214" ht="23.15" customHeight="1" x14ac:dyDescent="0.3"/>
    <row r="215" ht="23.15" customHeight="1" x14ac:dyDescent="0.3"/>
    <row r="216" ht="23.15" customHeight="1" x14ac:dyDescent="0.3"/>
    <row r="217" ht="23.15" customHeight="1" x14ac:dyDescent="0.3"/>
    <row r="218" ht="23.15" customHeight="1" x14ac:dyDescent="0.3"/>
    <row r="219" ht="23.15" customHeight="1" x14ac:dyDescent="0.3"/>
    <row r="220" ht="23.15" customHeight="1" x14ac:dyDescent="0.3"/>
    <row r="221" ht="23.15" customHeight="1" x14ac:dyDescent="0.3"/>
    <row r="222" ht="23.15" customHeight="1" x14ac:dyDescent="0.3"/>
    <row r="223" ht="23.15" customHeight="1" x14ac:dyDescent="0.3"/>
    <row r="224" ht="23.15" customHeight="1" x14ac:dyDescent="0.3"/>
    <row r="225" ht="23.15" customHeight="1" x14ac:dyDescent="0.3"/>
    <row r="226" ht="23.15" customHeight="1" x14ac:dyDescent="0.3"/>
    <row r="227" ht="23.15" customHeight="1" x14ac:dyDescent="0.3"/>
    <row r="228" ht="23.15" customHeight="1" x14ac:dyDescent="0.3"/>
    <row r="229" ht="23.15" customHeight="1" x14ac:dyDescent="0.3"/>
    <row r="230" ht="23.15" customHeight="1" x14ac:dyDescent="0.3"/>
    <row r="231" ht="23.15" customHeight="1" x14ac:dyDescent="0.3"/>
    <row r="232" ht="23.15" customHeight="1" x14ac:dyDescent="0.3"/>
    <row r="233" ht="23.15" customHeight="1" x14ac:dyDescent="0.3"/>
    <row r="234" ht="23.15" customHeight="1" x14ac:dyDescent="0.3"/>
    <row r="235" ht="23.15" customHeight="1" x14ac:dyDescent="0.3"/>
    <row r="236" ht="23.15" customHeight="1" x14ac:dyDescent="0.3"/>
    <row r="237" ht="23.15" customHeight="1" x14ac:dyDescent="0.3"/>
    <row r="238" ht="23.15" customHeight="1" x14ac:dyDescent="0.3"/>
    <row r="239" ht="23.15" customHeight="1" x14ac:dyDescent="0.3"/>
    <row r="240" ht="23.15" customHeight="1" x14ac:dyDescent="0.3"/>
    <row r="241" ht="23.15" customHeight="1" x14ac:dyDescent="0.3"/>
    <row r="242" ht="23.15" customHeight="1" x14ac:dyDescent="0.3"/>
    <row r="243" ht="23.15" customHeight="1" x14ac:dyDescent="0.3"/>
    <row r="244" ht="23.15" customHeight="1" x14ac:dyDescent="0.3"/>
    <row r="245" ht="23.15" customHeight="1" x14ac:dyDescent="0.3"/>
    <row r="246" ht="23.15" customHeight="1" x14ac:dyDescent="0.3"/>
    <row r="247" ht="23.15" customHeight="1" x14ac:dyDescent="0.3"/>
    <row r="248" ht="23.15" customHeight="1" x14ac:dyDescent="0.3"/>
    <row r="249" ht="23.15" customHeight="1" x14ac:dyDescent="0.3"/>
    <row r="250" ht="23.15" customHeight="1" x14ac:dyDescent="0.3"/>
    <row r="251" ht="23.15" customHeight="1" x14ac:dyDescent="0.3"/>
    <row r="252" ht="23.15" customHeight="1" x14ac:dyDescent="0.3"/>
    <row r="253" ht="23.15" customHeight="1" x14ac:dyDescent="0.3"/>
    <row r="254" ht="23.15" customHeight="1" x14ac:dyDescent="0.3"/>
    <row r="255" ht="23.15" customHeight="1" x14ac:dyDescent="0.3"/>
    <row r="256" ht="23.15" customHeight="1" x14ac:dyDescent="0.3"/>
    <row r="257" ht="23.15" customHeight="1" x14ac:dyDescent="0.3"/>
    <row r="258" ht="23.15" customHeight="1" x14ac:dyDescent="0.3"/>
    <row r="259" ht="23.15" customHeight="1" x14ac:dyDescent="0.3"/>
    <row r="260" ht="23.15" customHeight="1" x14ac:dyDescent="0.3"/>
    <row r="261" ht="23.15" customHeight="1" x14ac:dyDescent="0.3"/>
    <row r="262" ht="23.15" customHeight="1" x14ac:dyDescent="0.3"/>
    <row r="263" ht="23.15" customHeight="1" x14ac:dyDescent="0.3"/>
    <row r="264" ht="23.15" customHeight="1" x14ac:dyDescent="0.3"/>
    <row r="265" ht="23.15" customHeight="1" x14ac:dyDescent="0.3"/>
    <row r="266" ht="100" customHeight="1" x14ac:dyDescent="0.3"/>
    <row r="267" ht="100" customHeight="1" x14ac:dyDescent="0.3"/>
    <row r="268" ht="100" customHeight="1" x14ac:dyDescent="0.3"/>
    <row r="269" ht="100" customHeight="1" x14ac:dyDescent="0.3"/>
    <row r="270" ht="100" customHeight="1" x14ac:dyDescent="0.3"/>
    <row r="271" ht="100" customHeight="1" x14ac:dyDescent="0.3"/>
    <row r="272" ht="100" customHeight="1" x14ac:dyDescent="0.3"/>
    <row r="273" ht="100" customHeight="1" x14ac:dyDescent="0.3"/>
    <row r="274" ht="100" customHeight="1" x14ac:dyDescent="0.3"/>
    <row r="275" ht="100" customHeight="1" x14ac:dyDescent="0.3"/>
    <row r="276" ht="100" customHeight="1" x14ac:dyDescent="0.3"/>
    <row r="277" ht="100" customHeight="1" x14ac:dyDescent="0.3"/>
    <row r="278" ht="100" customHeight="1" x14ac:dyDescent="0.3"/>
    <row r="279" ht="100" customHeight="1" x14ac:dyDescent="0.3"/>
    <row r="280" ht="100" customHeight="1" x14ac:dyDescent="0.3"/>
    <row r="281" ht="100" customHeight="1" x14ac:dyDescent="0.3"/>
    <row r="282" ht="100" customHeight="1" x14ac:dyDescent="0.3"/>
    <row r="283" ht="100" customHeight="1" x14ac:dyDescent="0.3"/>
    <row r="284" ht="100" customHeight="1" x14ac:dyDescent="0.3"/>
    <row r="285" ht="100" customHeight="1" x14ac:dyDescent="0.3"/>
    <row r="286" ht="100" customHeight="1" x14ac:dyDescent="0.3"/>
    <row r="287" ht="100" customHeight="1" x14ac:dyDescent="0.3"/>
    <row r="288" ht="100" customHeight="1" x14ac:dyDescent="0.3"/>
    <row r="289" ht="100" customHeight="1" x14ac:dyDescent="0.3"/>
    <row r="290" ht="100" customHeight="1" x14ac:dyDescent="0.3"/>
    <row r="291" ht="100" customHeight="1" x14ac:dyDescent="0.3"/>
    <row r="292" ht="100" customHeight="1" x14ac:dyDescent="0.3"/>
    <row r="293" ht="100" customHeight="1" x14ac:dyDescent="0.3"/>
    <row r="294" ht="100" customHeight="1" x14ac:dyDescent="0.3"/>
    <row r="295" ht="100" customHeight="1" x14ac:dyDescent="0.3"/>
    <row r="296" ht="100" customHeight="1" x14ac:dyDescent="0.3"/>
    <row r="297" ht="100" customHeight="1" x14ac:dyDescent="0.3"/>
    <row r="298" ht="100" customHeight="1" x14ac:dyDescent="0.3"/>
    <row r="299" ht="100" customHeight="1" x14ac:dyDescent="0.3"/>
    <row r="300" ht="100" customHeight="1" x14ac:dyDescent="0.3"/>
    <row r="301" ht="100" customHeight="1" x14ac:dyDescent="0.3"/>
    <row r="302" ht="100" customHeight="1" x14ac:dyDescent="0.3"/>
    <row r="303" ht="100" customHeight="1" x14ac:dyDescent="0.3"/>
    <row r="304" ht="100" customHeight="1" x14ac:dyDescent="0.3"/>
    <row r="305" ht="100" customHeight="1" x14ac:dyDescent="0.3"/>
    <row r="306" ht="100" customHeight="1" x14ac:dyDescent="0.3"/>
    <row r="307" ht="100" customHeight="1" x14ac:dyDescent="0.3"/>
    <row r="308" ht="100" customHeight="1" x14ac:dyDescent="0.3"/>
    <row r="309" ht="100" customHeight="1" x14ac:dyDescent="0.3"/>
    <row r="310" ht="100" customHeight="1" x14ac:dyDescent="0.3"/>
    <row r="311" ht="100" customHeight="1" x14ac:dyDescent="0.3"/>
    <row r="312" ht="100" customHeight="1" x14ac:dyDescent="0.3"/>
    <row r="313" ht="100" customHeight="1" x14ac:dyDescent="0.3"/>
    <row r="314" ht="100" customHeight="1" x14ac:dyDescent="0.3"/>
    <row r="315" ht="100" customHeight="1" x14ac:dyDescent="0.3"/>
    <row r="316" ht="100" customHeight="1" x14ac:dyDescent="0.3"/>
    <row r="317" ht="100" customHeight="1" x14ac:dyDescent="0.3"/>
    <row r="318" ht="100" customHeight="1" x14ac:dyDescent="0.3"/>
    <row r="319" ht="100" customHeight="1" x14ac:dyDescent="0.3"/>
    <row r="320" ht="100" customHeight="1" x14ac:dyDescent="0.3"/>
    <row r="321" ht="100" customHeight="1" x14ac:dyDescent="0.3"/>
    <row r="322" ht="100" customHeight="1" x14ac:dyDescent="0.3"/>
    <row r="323" ht="100" customHeight="1" x14ac:dyDescent="0.3"/>
    <row r="324" ht="100" customHeight="1" x14ac:dyDescent="0.3"/>
    <row r="325" ht="100" customHeight="1" x14ac:dyDescent="0.3"/>
    <row r="326" ht="100" customHeight="1" x14ac:dyDescent="0.3"/>
    <row r="327" ht="100" customHeight="1" x14ac:dyDescent="0.3"/>
    <row r="328" ht="100" customHeight="1" x14ac:dyDescent="0.3"/>
    <row r="329" ht="100" customHeight="1" x14ac:dyDescent="0.3"/>
    <row r="330" ht="100" customHeight="1" x14ac:dyDescent="0.3"/>
    <row r="331" ht="100" customHeight="1" x14ac:dyDescent="0.3"/>
    <row r="332" ht="100" customHeight="1" x14ac:dyDescent="0.3"/>
    <row r="333" ht="100" customHeight="1" x14ac:dyDescent="0.3"/>
    <row r="334" ht="100" customHeight="1" x14ac:dyDescent="0.3"/>
    <row r="335" ht="100" customHeight="1" x14ac:dyDescent="0.3"/>
    <row r="336" ht="100" customHeight="1" x14ac:dyDescent="0.3"/>
    <row r="337" ht="100" customHeight="1" x14ac:dyDescent="0.3"/>
    <row r="338" ht="100" customHeight="1" x14ac:dyDescent="0.3"/>
    <row r="339" ht="100" customHeight="1" x14ac:dyDescent="0.3"/>
    <row r="340" ht="100" customHeight="1" x14ac:dyDescent="0.3"/>
    <row r="341" ht="100" customHeight="1" x14ac:dyDescent="0.3"/>
    <row r="342" ht="100" customHeight="1" x14ac:dyDescent="0.3"/>
    <row r="343" ht="100" customHeight="1" x14ac:dyDescent="0.3"/>
    <row r="344" ht="100" customHeight="1" x14ac:dyDescent="0.3"/>
    <row r="345" ht="100" customHeight="1" x14ac:dyDescent="0.3"/>
    <row r="346" ht="100" customHeight="1" x14ac:dyDescent="0.3"/>
    <row r="347" ht="100" customHeight="1" x14ac:dyDescent="0.3"/>
    <row r="348" ht="100" customHeight="1" x14ac:dyDescent="0.3"/>
    <row r="349" ht="100" customHeight="1" x14ac:dyDescent="0.3"/>
    <row r="350" ht="100" customHeight="1" x14ac:dyDescent="0.3"/>
    <row r="351" ht="100" customHeight="1" x14ac:dyDescent="0.3"/>
    <row r="352" ht="100" customHeight="1" x14ac:dyDescent="0.3"/>
    <row r="353" ht="100" customHeight="1" x14ac:dyDescent="0.3"/>
    <row r="354" ht="100" customHeight="1" x14ac:dyDescent="0.3"/>
    <row r="355" ht="100" customHeight="1" x14ac:dyDescent="0.3"/>
    <row r="356" ht="100" customHeight="1" x14ac:dyDescent="0.3"/>
    <row r="357" ht="100" customHeight="1" x14ac:dyDescent="0.3"/>
    <row r="358" ht="100" customHeight="1" x14ac:dyDescent="0.3"/>
    <row r="359" ht="100" customHeight="1" x14ac:dyDescent="0.3"/>
    <row r="360" ht="100" customHeight="1" x14ac:dyDescent="0.3"/>
    <row r="361" ht="100" customHeight="1" x14ac:dyDescent="0.3"/>
    <row r="362" ht="100" customHeight="1" x14ac:dyDescent="0.3"/>
    <row r="363" ht="100" customHeight="1" x14ac:dyDescent="0.3"/>
    <row r="364" ht="100" customHeight="1" x14ac:dyDescent="0.3"/>
    <row r="365" ht="100" customHeight="1" x14ac:dyDescent="0.3"/>
    <row r="366" ht="100" customHeight="1" x14ac:dyDescent="0.3"/>
    <row r="367" ht="100" customHeight="1" x14ac:dyDescent="0.3"/>
    <row r="368" ht="100" customHeight="1" x14ac:dyDescent="0.3"/>
    <row r="369" ht="100" customHeight="1" x14ac:dyDescent="0.3"/>
    <row r="370" ht="100" customHeight="1" x14ac:dyDescent="0.3"/>
    <row r="371" ht="100" customHeight="1" x14ac:dyDescent="0.3"/>
    <row r="372" ht="100" customHeight="1" x14ac:dyDescent="0.3"/>
    <row r="373" ht="100" customHeight="1" x14ac:dyDescent="0.3"/>
    <row r="374" ht="100" customHeight="1" x14ac:dyDescent="0.3"/>
    <row r="375" ht="100" customHeight="1" x14ac:dyDescent="0.3"/>
    <row r="376" ht="100" customHeight="1" x14ac:dyDescent="0.3"/>
    <row r="377" ht="100" customHeight="1" x14ac:dyDescent="0.3"/>
    <row r="378" ht="100" customHeight="1" x14ac:dyDescent="0.3"/>
    <row r="379" ht="100" customHeight="1" x14ac:dyDescent="0.3"/>
    <row r="380" ht="100" customHeight="1" x14ac:dyDescent="0.3"/>
    <row r="381" ht="100" customHeight="1" x14ac:dyDescent="0.3"/>
    <row r="382" ht="100" customHeight="1" x14ac:dyDescent="0.3"/>
    <row r="383" ht="100" customHeight="1" x14ac:dyDescent="0.3"/>
    <row r="384" ht="100" customHeight="1" x14ac:dyDescent="0.3"/>
    <row r="385" ht="100" customHeight="1" x14ac:dyDescent="0.3"/>
    <row r="386" ht="100" customHeight="1" x14ac:dyDescent="0.3"/>
    <row r="387" ht="100" customHeight="1" x14ac:dyDescent="0.3"/>
    <row r="388" ht="100" customHeight="1" x14ac:dyDescent="0.3"/>
    <row r="389" ht="100" customHeight="1" x14ac:dyDescent="0.3"/>
    <row r="390" ht="100" customHeight="1" x14ac:dyDescent="0.3"/>
    <row r="391" ht="100" customHeight="1" x14ac:dyDescent="0.3"/>
    <row r="392" ht="100" customHeight="1" x14ac:dyDescent="0.3"/>
    <row r="393" ht="100" customHeight="1" x14ac:dyDescent="0.3"/>
    <row r="394" ht="100" customHeight="1" x14ac:dyDescent="0.3"/>
    <row r="395" ht="100" customHeight="1" x14ac:dyDescent="0.3"/>
    <row r="396" ht="100" customHeight="1" x14ac:dyDescent="0.3"/>
    <row r="397" ht="100" customHeight="1" x14ac:dyDescent="0.3"/>
    <row r="398" ht="100" customHeight="1" x14ac:dyDescent="0.3"/>
    <row r="399" ht="100" customHeight="1" x14ac:dyDescent="0.3"/>
    <row r="400" ht="100" customHeight="1" x14ac:dyDescent="0.3"/>
    <row r="401" ht="100" customHeight="1" x14ac:dyDescent="0.3"/>
    <row r="402" ht="100" customHeight="1" x14ac:dyDescent="0.3"/>
    <row r="403" ht="100" customHeight="1" x14ac:dyDescent="0.3"/>
    <row r="404" ht="100" customHeight="1" x14ac:dyDescent="0.3"/>
    <row r="405" ht="100" customHeight="1" x14ac:dyDescent="0.3"/>
    <row r="406" ht="100" customHeight="1" x14ac:dyDescent="0.3"/>
    <row r="407" ht="100" customHeight="1" x14ac:dyDescent="0.3"/>
    <row r="408" ht="100" customHeight="1" x14ac:dyDescent="0.3"/>
    <row r="409" ht="100" customHeight="1" x14ac:dyDescent="0.3"/>
    <row r="410" ht="100" customHeight="1" x14ac:dyDescent="0.3"/>
    <row r="411" ht="100" customHeight="1" x14ac:dyDescent="0.3"/>
    <row r="412" ht="100" customHeight="1" x14ac:dyDescent="0.3"/>
    <row r="413" ht="100" customHeight="1" x14ac:dyDescent="0.3"/>
    <row r="414" ht="100" customHeight="1" x14ac:dyDescent="0.3"/>
    <row r="415" ht="100" customHeight="1" x14ac:dyDescent="0.3"/>
    <row r="416" ht="100" customHeight="1" x14ac:dyDescent="0.3"/>
    <row r="417" ht="100" customHeight="1" x14ac:dyDescent="0.3"/>
    <row r="418" ht="100" customHeight="1" x14ac:dyDescent="0.3"/>
    <row r="419" ht="100" customHeight="1" x14ac:dyDescent="0.3"/>
    <row r="420" ht="100" customHeight="1" x14ac:dyDescent="0.3"/>
    <row r="421" ht="100" customHeight="1" x14ac:dyDescent="0.3"/>
    <row r="422" ht="100" customHeight="1" x14ac:dyDescent="0.3"/>
    <row r="423" ht="100" customHeight="1" x14ac:dyDescent="0.3"/>
    <row r="424" ht="100" customHeight="1" x14ac:dyDescent="0.3"/>
    <row r="425" ht="100" customHeight="1" x14ac:dyDescent="0.3"/>
    <row r="426" ht="100" customHeight="1" x14ac:dyDescent="0.3"/>
    <row r="427" ht="100" customHeight="1" x14ac:dyDescent="0.3"/>
    <row r="428" ht="100" customHeight="1" x14ac:dyDescent="0.3"/>
    <row r="429" ht="100" customHeight="1" x14ac:dyDescent="0.3"/>
    <row r="430" ht="100" customHeight="1" x14ac:dyDescent="0.3"/>
    <row r="431" ht="100" customHeight="1" x14ac:dyDescent="0.3"/>
    <row r="432" ht="100" customHeight="1" x14ac:dyDescent="0.3"/>
    <row r="433" ht="100" customHeight="1" x14ac:dyDescent="0.3"/>
    <row r="434" ht="100" customHeight="1" x14ac:dyDescent="0.3"/>
    <row r="435" ht="100" customHeight="1" x14ac:dyDescent="0.3"/>
    <row r="436" ht="100" customHeight="1" x14ac:dyDescent="0.3"/>
    <row r="437" ht="100" customHeight="1" x14ac:dyDescent="0.3"/>
    <row r="438" ht="100" customHeight="1" x14ac:dyDescent="0.3"/>
    <row r="439" ht="100" customHeight="1" x14ac:dyDescent="0.3"/>
    <row r="440" ht="100" customHeight="1" x14ac:dyDescent="0.3"/>
    <row r="441" ht="100" customHeight="1" x14ac:dyDescent="0.3"/>
    <row r="442" ht="100" customHeight="1" x14ac:dyDescent="0.3"/>
    <row r="443" ht="100" customHeight="1" x14ac:dyDescent="0.3"/>
    <row r="444" ht="100" customHeight="1" x14ac:dyDescent="0.3"/>
    <row r="445" ht="100" customHeight="1" x14ac:dyDescent="0.3"/>
    <row r="446" ht="100" customHeight="1" x14ac:dyDescent="0.3"/>
    <row r="447" ht="100" customHeight="1" x14ac:dyDescent="0.3"/>
    <row r="448" ht="100" customHeight="1" x14ac:dyDescent="0.3"/>
    <row r="449" ht="100" customHeight="1" x14ac:dyDescent="0.3"/>
    <row r="450" ht="100" customHeight="1" x14ac:dyDescent="0.3"/>
    <row r="451" ht="100" customHeight="1" x14ac:dyDescent="0.3"/>
    <row r="452" ht="100" customHeight="1" x14ac:dyDescent="0.3"/>
    <row r="453" ht="100" customHeight="1" x14ac:dyDescent="0.3"/>
    <row r="454" ht="100" customHeight="1" x14ac:dyDescent="0.3"/>
    <row r="455" ht="100" customHeight="1" x14ac:dyDescent="0.3"/>
    <row r="456" ht="100" customHeight="1" x14ac:dyDescent="0.3"/>
    <row r="457" ht="100" customHeight="1" x14ac:dyDescent="0.3"/>
    <row r="458" ht="100" customHeight="1" x14ac:dyDescent="0.3"/>
    <row r="459" ht="100" customHeight="1" x14ac:dyDescent="0.3"/>
    <row r="460" ht="100" customHeight="1" x14ac:dyDescent="0.3"/>
    <row r="461" ht="100" customHeight="1" x14ac:dyDescent="0.3"/>
    <row r="462" ht="100" customHeight="1" x14ac:dyDescent="0.3"/>
    <row r="463" ht="100" customHeight="1" x14ac:dyDescent="0.3"/>
    <row r="464" ht="100" customHeight="1" x14ac:dyDescent="0.3"/>
    <row r="465" ht="100" customHeight="1" x14ac:dyDescent="0.3"/>
    <row r="466" ht="100" customHeight="1" x14ac:dyDescent="0.3"/>
    <row r="467" ht="100" customHeight="1" x14ac:dyDescent="0.3"/>
    <row r="468" ht="100" customHeight="1" x14ac:dyDescent="0.3"/>
    <row r="469" ht="100" customHeight="1" x14ac:dyDescent="0.3"/>
    <row r="470" ht="100" customHeight="1" x14ac:dyDescent="0.3"/>
    <row r="471" ht="100" customHeight="1" x14ac:dyDescent="0.3"/>
    <row r="472" ht="100" customHeight="1" x14ac:dyDescent="0.3"/>
    <row r="473" ht="100" customHeight="1" x14ac:dyDescent="0.3"/>
    <row r="474" ht="100" customHeight="1" x14ac:dyDescent="0.3"/>
    <row r="475" ht="100" customHeight="1" x14ac:dyDescent="0.3"/>
    <row r="476" ht="100" customHeight="1" x14ac:dyDescent="0.3"/>
    <row r="477" ht="100" customHeight="1" x14ac:dyDescent="0.3"/>
    <row r="478" ht="100" customHeight="1" x14ac:dyDescent="0.3"/>
    <row r="479" ht="100" customHeight="1" x14ac:dyDescent="0.3"/>
    <row r="480" ht="100" customHeight="1" x14ac:dyDescent="0.3"/>
    <row r="481" ht="100" customHeight="1" x14ac:dyDescent="0.3"/>
    <row r="482" ht="100" customHeight="1" x14ac:dyDescent="0.3"/>
    <row r="483" ht="100" customHeight="1" x14ac:dyDescent="0.3"/>
    <row r="484" ht="100" customHeight="1" x14ac:dyDescent="0.3"/>
    <row r="485" ht="100" customHeight="1" x14ac:dyDescent="0.3"/>
    <row r="486" ht="100" customHeight="1" x14ac:dyDescent="0.3"/>
    <row r="487" ht="100" customHeight="1" x14ac:dyDescent="0.3"/>
    <row r="488" ht="100" customHeight="1" x14ac:dyDescent="0.3"/>
    <row r="489" ht="100" customHeight="1" x14ac:dyDescent="0.3"/>
    <row r="490" ht="100" customHeight="1" x14ac:dyDescent="0.3"/>
    <row r="491" ht="100" customHeight="1" x14ac:dyDescent="0.3"/>
    <row r="492" ht="100" customHeight="1" x14ac:dyDescent="0.3"/>
    <row r="493" ht="100" customHeight="1" x14ac:dyDescent="0.3"/>
    <row r="494" ht="100" customHeight="1" x14ac:dyDescent="0.3"/>
    <row r="495" ht="100" customHeight="1" x14ac:dyDescent="0.3"/>
    <row r="496" ht="100" customHeight="1" x14ac:dyDescent="0.3"/>
    <row r="497" ht="100" customHeight="1" x14ac:dyDescent="0.3"/>
    <row r="498" ht="100" customHeight="1" x14ac:dyDescent="0.3"/>
    <row r="499" ht="100" customHeight="1" x14ac:dyDescent="0.3"/>
    <row r="500" ht="100" customHeight="1" x14ac:dyDescent="0.3"/>
    <row r="501" ht="100" customHeight="1" x14ac:dyDescent="0.3"/>
    <row r="502" ht="100" customHeight="1" x14ac:dyDescent="0.3"/>
    <row r="503" ht="100" customHeight="1" x14ac:dyDescent="0.3"/>
    <row r="504" ht="100" customHeight="1" x14ac:dyDescent="0.3"/>
    <row r="505" ht="100" customHeight="1" x14ac:dyDescent="0.3"/>
    <row r="506" ht="100" customHeight="1" x14ac:dyDescent="0.3"/>
    <row r="507" ht="100" customHeight="1" x14ac:dyDescent="0.3"/>
    <row r="508" ht="100" customHeight="1" x14ac:dyDescent="0.3"/>
    <row r="509" ht="100" customHeight="1" x14ac:dyDescent="0.3"/>
    <row r="510" ht="100" customHeight="1" x14ac:dyDescent="0.3"/>
    <row r="511" ht="100" customHeight="1" x14ac:dyDescent="0.3"/>
    <row r="512" ht="100" customHeight="1" x14ac:dyDescent="0.3"/>
    <row r="513" ht="100" customHeight="1" x14ac:dyDescent="0.3"/>
    <row r="514" ht="100" customHeight="1" x14ac:dyDescent="0.3"/>
    <row r="515" ht="100" customHeight="1" x14ac:dyDescent="0.3"/>
    <row r="516" ht="100" customHeight="1" x14ac:dyDescent="0.3"/>
    <row r="517" ht="100" customHeight="1" x14ac:dyDescent="0.3"/>
    <row r="518" ht="100" customHeight="1" x14ac:dyDescent="0.3"/>
    <row r="519" ht="100" customHeight="1" x14ac:dyDescent="0.3"/>
    <row r="520" ht="100" customHeight="1" x14ac:dyDescent="0.3"/>
    <row r="521" ht="100" customHeight="1" x14ac:dyDescent="0.3"/>
    <row r="522" ht="100" customHeight="1" x14ac:dyDescent="0.3"/>
    <row r="523" ht="100" customHeight="1" x14ac:dyDescent="0.3"/>
    <row r="524" ht="100" customHeight="1" x14ac:dyDescent="0.3"/>
    <row r="525" ht="100" customHeight="1" x14ac:dyDescent="0.3"/>
    <row r="526" ht="100" customHeight="1" x14ac:dyDescent="0.3"/>
    <row r="527" ht="100" customHeight="1" x14ac:dyDescent="0.3"/>
    <row r="528" ht="100" customHeight="1" x14ac:dyDescent="0.3"/>
    <row r="529" ht="100" customHeight="1" x14ac:dyDescent="0.3"/>
    <row r="530" ht="100" customHeight="1" x14ac:dyDescent="0.3"/>
    <row r="531" ht="100" customHeight="1" x14ac:dyDescent="0.3"/>
    <row r="532" ht="100" customHeight="1" x14ac:dyDescent="0.3"/>
    <row r="533" ht="100" customHeight="1" x14ac:dyDescent="0.3"/>
    <row r="534" ht="100" customHeight="1" x14ac:dyDescent="0.3"/>
    <row r="535" ht="100" customHeight="1" x14ac:dyDescent="0.3"/>
    <row r="536" ht="100" customHeight="1" x14ac:dyDescent="0.3"/>
    <row r="537" ht="100" customHeight="1" x14ac:dyDescent="0.3"/>
    <row r="538" ht="100" customHeight="1" x14ac:dyDescent="0.3"/>
    <row r="539" ht="100" customHeight="1" x14ac:dyDescent="0.3"/>
    <row r="540" ht="100" customHeight="1" x14ac:dyDescent="0.3"/>
    <row r="541" ht="100" customHeight="1" x14ac:dyDescent="0.3"/>
    <row r="542" ht="100" customHeight="1" x14ac:dyDescent="0.3"/>
    <row r="543" ht="100" customHeight="1" x14ac:dyDescent="0.3"/>
    <row r="544" ht="100" customHeight="1" x14ac:dyDescent="0.3"/>
    <row r="545" ht="100" customHeight="1" x14ac:dyDescent="0.3"/>
    <row r="546" ht="100" customHeight="1" x14ac:dyDescent="0.3"/>
    <row r="547" ht="100" customHeight="1" x14ac:dyDescent="0.3"/>
    <row r="548" ht="100" customHeight="1" x14ac:dyDescent="0.3"/>
    <row r="549" ht="100" customHeight="1" x14ac:dyDescent="0.3"/>
    <row r="550" ht="100" customHeight="1" x14ac:dyDescent="0.3"/>
    <row r="551" ht="100" customHeight="1" x14ac:dyDescent="0.3"/>
    <row r="552" ht="100" customHeight="1" x14ac:dyDescent="0.3"/>
    <row r="553" ht="100" customHeight="1" x14ac:dyDescent="0.3"/>
    <row r="554" ht="100" customHeight="1" x14ac:dyDescent="0.3"/>
    <row r="555" ht="100" customHeight="1" x14ac:dyDescent="0.3"/>
    <row r="556" ht="100" customHeight="1" x14ac:dyDescent="0.3"/>
    <row r="557" ht="100" customHeight="1" x14ac:dyDescent="0.3"/>
    <row r="558" ht="100" customHeight="1" x14ac:dyDescent="0.3"/>
    <row r="559" ht="100" customHeight="1" x14ac:dyDescent="0.3"/>
    <row r="560" ht="100" customHeight="1" x14ac:dyDescent="0.3"/>
    <row r="561" ht="100" customHeight="1" x14ac:dyDescent="0.3"/>
    <row r="562" ht="100" customHeight="1" x14ac:dyDescent="0.3"/>
    <row r="563" ht="100" customHeight="1" x14ac:dyDescent="0.3"/>
    <row r="564" ht="100" customHeight="1" x14ac:dyDescent="0.3"/>
    <row r="565" ht="100" customHeight="1" x14ac:dyDescent="0.3"/>
    <row r="566" ht="100" customHeight="1" x14ac:dyDescent="0.3"/>
    <row r="567" ht="100" customHeight="1" x14ac:dyDescent="0.3"/>
    <row r="568" ht="100" customHeight="1" x14ac:dyDescent="0.3"/>
    <row r="569" ht="100" customHeight="1" x14ac:dyDescent="0.3"/>
    <row r="570" ht="100" customHeight="1" x14ac:dyDescent="0.3"/>
    <row r="571" ht="100" customHeight="1" x14ac:dyDescent="0.3"/>
    <row r="572" ht="100" customHeight="1" x14ac:dyDescent="0.3"/>
    <row r="573" ht="100" customHeight="1" x14ac:dyDescent="0.3"/>
    <row r="574" ht="100" customHeight="1" x14ac:dyDescent="0.3"/>
    <row r="575" ht="100" customHeight="1" x14ac:dyDescent="0.3"/>
    <row r="576" ht="100" customHeight="1" x14ac:dyDescent="0.3"/>
    <row r="577" ht="100" customHeight="1" x14ac:dyDescent="0.3"/>
    <row r="578" ht="100" customHeight="1" x14ac:dyDescent="0.3"/>
    <row r="579" ht="100" customHeight="1" x14ac:dyDescent="0.3"/>
    <row r="580" ht="100" customHeight="1" x14ac:dyDescent="0.3"/>
    <row r="581" ht="100" customHeight="1" x14ac:dyDescent="0.3"/>
    <row r="582" ht="100" customHeight="1" x14ac:dyDescent="0.3"/>
    <row r="583" ht="100" customHeight="1" x14ac:dyDescent="0.3"/>
    <row r="584" ht="100" customHeight="1" x14ac:dyDescent="0.3"/>
    <row r="585" ht="100" customHeight="1" x14ac:dyDescent="0.3"/>
    <row r="586" ht="100" customHeight="1" x14ac:dyDescent="0.3"/>
    <row r="587" ht="100" customHeight="1" x14ac:dyDescent="0.3"/>
    <row r="588" ht="100" customHeight="1" x14ac:dyDescent="0.3"/>
    <row r="589" ht="100" customHeight="1" x14ac:dyDescent="0.3"/>
    <row r="590" ht="100" customHeight="1" x14ac:dyDescent="0.3"/>
    <row r="591" ht="100" customHeight="1" x14ac:dyDescent="0.3"/>
    <row r="592" ht="100" customHeight="1" x14ac:dyDescent="0.3"/>
    <row r="593" ht="100" customHeight="1" x14ac:dyDescent="0.3"/>
    <row r="594" ht="100" customHeight="1" x14ac:dyDescent="0.3"/>
    <row r="595" ht="100" customHeight="1" x14ac:dyDescent="0.3"/>
    <row r="596" ht="100" customHeight="1" x14ac:dyDescent="0.3"/>
    <row r="597" ht="100" customHeight="1" x14ac:dyDescent="0.3"/>
    <row r="598" ht="100" customHeight="1" x14ac:dyDescent="0.3"/>
    <row r="599" ht="100" customHeight="1" x14ac:dyDescent="0.3"/>
    <row r="600" ht="100" customHeight="1" x14ac:dyDescent="0.3"/>
    <row r="601" ht="100" customHeight="1" x14ac:dyDescent="0.3"/>
    <row r="602" ht="100" customHeight="1" x14ac:dyDescent="0.3"/>
    <row r="603" ht="100" customHeight="1" x14ac:dyDescent="0.3"/>
    <row r="604" ht="100" customHeight="1" x14ac:dyDescent="0.3"/>
    <row r="605" ht="100" customHeight="1" x14ac:dyDescent="0.3"/>
    <row r="606" ht="100" customHeight="1" x14ac:dyDescent="0.3"/>
    <row r="607" ht="100" customHeight="1" x14ac:dyDescent="0.3"/>
    <row r="608" ht="100" customHeight="1" x14ac:dyDescent="0.3"/>
    <row r="609" ht="100" customHeight="1" x14ac:dyDescent="0.3"/>
    <row r="610" ht="100" customHeight="1" x14ac:dyDescent="0.3"/>
    <row r="611" ht="100" customHeight="1" x14ac:dyDescent="0.3"/>
    <row r="612" ht="100" customHeight="1" x14ac:dyDescent="0.3"/>
    <row r="613" ht="100" customHeight="1" x14ac:dyDescent="0.3"/>
    <row r="614" ht="100" customHeight="1" x14ac:dyDescent="0.3"/>
    <row r="615" ht="100" customHeight="1" x14ac:dyDescent="0.3"/>
    <row r="616" ht="100" customHeight="1" x14ac:dyDescent="0.3"/>
    <row r="617" ht="100" customHeight="1" x14ac:dyDescent="0.3"/>
    <row r="618" ht="100" customHeight="1" x14ac:dyDescent="0.3"/>
    <row r="619" ht="100" customHeight="1" x14ac:dyDescent="0.3"/>
    <row r="620" ht="100" customHeight="1" x14ac:dyDescent="0.3"/>
    <row r="621" ht="100" customHeight="1" x14ac:dyDescent="0.3"/>
    <row r="622" ht="100" customHeight="1" x14ac:dyDescent="0.3"/>
    <row r="623" ht="100" customHeight="1" x14ac:dyDescent="0.3"/>
    <row r="624" ht="100" customHeight="1" x14ac:dyDescent="0.3"/>
    <row r="625" ht="100" customHeight="1" x14ac:dyDescent="0.3"/>
    <row r="626" ht="100" customHeight="1" x14ac:dyDescent="0.3"/>
    <row r="627" ht="100" customHeight="1" x14ac:dyDescent="0.3"/>
    <row r="628" ht="100" customHeight="1" x14ac:dyDescent="0.3"/>
  </sheetData>
  <mergeCells count="17">
    <mergeCell ref="B1:H1"/>
    <mergeCell ref="B2:H2"/>
    <mergeCell ref="B3:H3"/>
    <mergeCell ref="D10:F10"/>
    <mergeCell ref="E26:F26"/>
    <mergeCell ref="F71:H71"/>
    <mergeCell ref="F73:H73"/>
    <mergeCell ref="F75:H75"/>
    <mergeCell ref="F77:H77"/>
    <mergeCell ref="D4:E4"/>
    <mergeCell ref="E52:F52"/>
    <mergeCell ref="E57:F57"/>
    <mergeCell ref="E58:F58"/>
    <mergeCell ref="E59:F59"/>
    <mergeCell ref="E60:F60"/>
    <mergeCell ref="D65:F65"/>
    <mergeCell ref="E34:F34"/>
  </mergeCells>
  <pageMargins left="0.7" right="0.7" top="0.75" bottom="0.75" header="0.3" footer="0.3"/>
  <pageSetup scale="79" fitToHeight="2"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322B3-E33E-448B-9DC1-8F455A79003A}">
  <sheetPr codeName="Sheet28">
    <pageSetUpPr fitToPage="1"/>
  </sheetPr>
  <dimension ref="A1:Q58"/>
  <sheetViews>
    <sheetView showRowColHeaders="0" workbookViewId="0">
      <selection activeCell="M4" sqref="M4"/>
    </sheetView>
  </sheetViews>
  <sheetFormatPr defaultColWidth="9.7265625" defaultRowHeight="15" x14ac:dyDescent="0.3"/>
  <cols>
    <col min="1" max="1" width="39.81640625" style="1618" customWidth="1"/>
    <col min="2" max="2" width="19.7265625" style="1618" customWidth="1"/>
    <col min="3" max="4" width="14.81640625" style="1618" customWidth="1"/>
    <col min="5" max="11" width="12.7265625" style="1618" customWidth="1"/>
    <col min="12" max="12" width="15.54296875" style="1618" customWidth="1"/>
    <col min="13" max="13" width="13.81640625" style="1618" customWidth="1"/>
    <col min="14" max="14" width="15.453125" style="1618" customWidth="1"/>
    <col min="15" max="15" width="13.81640625" style="1618" customWidth="1"/>
    <col min="16" max="16" width="14.1796875" style="1618" customWidth="1"/>
    <col min="17" max="17" width="13.81640625" style="1618" customWidth="1"/>
    <col min="18" max="256" width="9.7265625" style="1618"/>
    <col min="257" max="257" width="38.81640625" style="1618" customWidth="1"/>
    <col min="258" max="258" width="19.7265625" style="1618" customWidth="1"/>
    <col min="259" max="260" width="14.81640625" style="1618" customWidth="1"/>
    <col min="261" max="267" width="12.7265625" style="1618" customWidth="1"/>
    <col min="268" max="268" width="15.54296875" style="1618" customWidth="1"/>
    <col min="269" max="269" width="13.81640625" style="1618" customWidth="1"/>
    <col min="270" max="270" width="15.453125" style="1618" customWidth="1"/>
    <col min="271" max="271" width="13.81640625" style="1618" customWidth="1"/>
    <col min="272" max="272" width="14.1796875" style="1618" customWidth="1"/>
    <col min="273" max="273" width="13.81640625" style="1618" customWidth="1"/>
    <col min="274" max="512" width="9.7265625" style="1618"/>
    <col min="513" max="513" width="38.81640625" style="1618" customWidth="1"/>
    <col min="514" max="514" width="19.7265625" style="1618" customWidth="1"/>
    <col min="515" max="516" width="14.81640625" style="1618" customWidth="1"/>
    <col min="517" max="523" width="12.7265625" style="1618" customWidth="1"/>
    <col min="524" max="524" width="15.54296875" style="1618" customWidth="1"/>
    <col min="525" max="525" width="13.81640625" style="1618" customWidth="1"/>
    <col min="526" max="526" width="15.453125" style="1618" customWidth="1"/>
    <col min="527" max="527" width="13.81640625" style="1618" customWidth="1"/>
    <col min="528" max="528" width="14.1796875" style="1618" customWidth="1"/>
    <col min="529" max="529" width="13.81640625" style="1618" customWidth="1"/>
    <col min="530" max="768" width="9.7265625" style="1618"/>
    <col min="769" max="769" width="38.81640625" style="1618" customWidth="1"/>
    <col min="770" max="770" width="19.7265625" style="1618" customWidth="1"/>
    <col min="771" max="772" width="14.81640625" style="1618" customWidth="1"/>
    <col min="773" max="779" width="12.7265625" style="1618" customWidth="1"/>
    <col min="780" max="780" width="15.54296875" style="1618" customWidth="1"/>
    <col min="781" max="781" width="13.81640625" style="1618" customWidth="1"/>
    <col min="782" max="782" width="15.453125" style="1618" customWidth="1"/>
    <col min="783" max="783" width="13.81640625" style="1618" customWidth="1"/>
    <col min="784" max="784" width="14.1796875" style="1618" customWidth="1"/>
    <col min="785" max="785" width="13.81640625" style="1618" customWidth="1"/>
    <col min="786" max="1024" width="9.7265625" style="1618"/>
    <col min="1025" max="1025" width="38.81640625" style="1618" customWidth="1"/>
    <col min="1026" max="1026" width="19.7265625" style="1618" customWidth="1"/>
    <col min="1027" max="1028" width="14.81640625" style="1618" customWidth="1"/>
    <col min="1029" max="1035" width="12.7265625" style="1618" customWidth="1"/>
    <col min="1036" max="1036" width="15.54296875" style="1618" customWidth="1"/>
    <col min="1037" max="1037" width="13.81640625" style="1618" customWidth="1"/>
    <col min="1038" max="1038" width="15.453125" style="1618" customWidth="1"/>
    <col min="1039" max="1039" width="13.81640625" style="1618" customWidth="1"/>
    <col min="1040" max="1040" width="14.1796875" style="1618" customWidth="1"/>
    <col min="1041" max="1041" width="13.81640625" style="1618" customWidth="1"/>
    <col min="1042" max="1280" width="9.7265625" style="1618"/>
    <col min="1281" max="1281" width="38.81640625" style="1618" customWidth="1"/>
    <col min="1282" max="1282" width="19.7265625" style="1618" customWidth="1"/>
    <col min="1283" max="1284" width="14.81640625" style="1618" customWidth="1"/>
    <col min="1285" max="1291" width="12.7265625" style="1618" customWidth="1"/>
    <col min="1292" max="1292" width="15.54296875" style="1618" customWidth="1"/>
    <col min="1293" max="1293" width="13.81640625" style="1618" customWidth="1"/>
    <col min="1294" max="1294" width="15.453125" style="1618" customWidth="1"/>
    <col min="1295" max="1295" width="13.81640625" style="1618" customWidth="1"/>
    <col min="1296" max="1296" width="14.1796875" style="1618" customWidth="1"/>
    <col min="1297" max="1297" width="13.81640625" style="1618" customWidth="1"/>
    <col min="1298" max="1536" width="9.7265625" style="1618"/>
    <col min="1537" max="1537" width="38.81640625" style="1618" customWidth="1"/>
    <col min="1538" max="1538" width="19.7265625" style="1618" customWidth="1"/>
    <col min="1539" max="1540" width="14.81640625" style="1618" customWidth="1"/>
    <col min="1541" max="1547" width="12.7265625" style="1618" customWidth="1"/>
    <col min="1548" max="1548" width="15.54296875" style="1618" customWidth="1"/>
    <col min="1549" max="1549" width="13.81640625" style="1618" customWidth="1"/>
    <col min="1550" max="1550" width="15.453125" style="1618" customWidth="1"/>
    <col min="1551" max="1551" width="13.81640625" style="1618" customWidth="1"/>
    <col min="1552" max="1552" width="14.1796875" style="1618" customWidth="1"/>
    <col min="1553" max="1553" width="13.81640625" style="1618" customWidth="1"/>
    <col min="1554" max="1792" width="9.7265625" style="1618"/>
    <col min="1793" max="1793" width="38.81640625" style="1618" customWidth="1"/>
    <col min="1794" max="1794" width="19.7265625" style="1618" customWidth="1"/>
    <col min="1795" max="1796" width="14.81640625" style="1618" customWidth="1"/>
    <col min="1797" max="1803" width="12.7265625" style="1618" customWidth="1"/>
    <col min="1804" max="1804" width="15.54296875" style="1618" customWidth="1"/>
    <col min="1805" max="1805" width="13.81640625" style="1618" customWidth="1"/>
    <col min="1806" max="1806" width="15.453125" style="1618" customWidth="1"/>
    <col min="1807" max="1807" width="13.81640625" style="1618" customWidth="1"/>
    <col min="1808" max="1808" width="14.1796875" style="1618" customWidth="1"/>
    <col min="1809" max="1809" width="13.81640625" style="1618" customWidth="1"/>
    <col min="1810" max="2048" width="9.7265625" style="1618"/>
    <col min="2049" max="2049" width="38.81640625" style="1618" customWidth="1"/>
    <col min="2050" max="2050" width="19.7265625" style="1618" customWidth="1"/>
    <col min="2051" max="2052" width="14.81640625" style="1618" customWidth="1"/>
    <col min="2053" max="2059" width="12.7265625" style="1618" customWidth="1"/>
    <col min="2060" max="2060" width="15.54296875" style="1618" customWidth="1"/>
    <col min="2061" max="2061" width="13.81640625" style="1618" customWidth="1"/>
    <col min="2062" max="2062" width="15.453125" style="1618" customWidth="1"/>
    <col min="2063" max="2063" width="13.81640625" style="1618" customWidth="1"/>
    <col min="2064" max="2064" width="14.1796875" style="1618" customWidth="1"/>
    <col min="2065" max="2065" width="13.81640625" style="1618" customWidth="1"/>
    <col min="2066" max="2304" width="9.7265625" style="1618"/>
    <col min="2305" max="2305" width="38.81640625" style="1618" customWidth="1"/>
    <col min="2306" max="2306" width="19.7265625" style="1618" customWidth="1"/>
    <col min="2307" max="2308" width="14.81640625" style="1618" customWidth="1"/>
    <col min="2309" max="2315" width="12.7265625" style="1618" customWidth="1"/>
    <col min="2316" max="2316" width="15.54296875" style="1618" customWidth="1"/>
    <col min="2317" max="2317" width="13.81640625" style="1618" customWidth="1"/>
    <col min="2318" max="2318" width="15.453125" style="1618" customWidth="1"/>
    <col min="2319" max="2319" width="13.81640625" style="1618" customWidth="1"/>
    <col min="2320" max="2320" width="14.1796875" style="1618" customWidth="1"/>
    <col min="2321" max="2321" width="13.81640625" style="1618" customWidth="1"/>
    <col min="2322" max="2560" width="9.7265625" style="1618"/>
    <col min="2561" max="2561" width="38.81640625" style="1618" customWidth="1"/>
    <col min="2562" max="2562" width="19.7265625" style="1618" customWidth="1"/>
    <col min="2563" max="2564" width="14.81640625" style="1618" customWidth="1"/>
    <col min="2565" max="2571" width="12.7265625" style="1618" customWidth="1"/>
    <col min="2572" max="2572" width="15.54296875" style="1618" customWidth="1"/>
    <col min="2573" max="2573" width="13.81640625" style="1618" customWidth="1"/>
    <col min="2574" max="2574" width="15.453125" style="1618" customWidth="1"/>
    <col min="2575" max="2575" width="13.81640625" style="1618" customWidth="1"/>
    <col min="2576" max="2576" width="14.1796875" style="1618" customWidth="1"/>
    <col min="2577" max="2577" width="13.81640625" style="1618" customWidth="1"/>
    <col min="2578" max="2816" width="9.7265625" style="1618"/>
    <col min="2817" max="2817" width="38.81640625" style="1618" customWidth="1"/>
    <col min="2818" max="2818" width="19.7265625" style="1618" customWidth="1"/>
    <col min="2819" max="2820" width="14.81640625" style="1618" customWidth="1"/>
    <col min="2821" max="2827" width="12.7265625" style="1618" customWidth="1"/>
    <col min="2828" max="2828" width="15.54296875" style="1618" customWidth="1"/>
    <col min="2829" max="2829" width="13.81640625" style="1618" customWidth="1"/>
    <col min="2830" max="2830" width="15.453125" style="1618" customWidth="1"/>
    <col min="2831" max="2831" width="13.81640625" style="1618" customWidth="1"/>
    <col min="2832" max="2832" width="14.1796875" style="1618" customWidth="1"/>
    <col min="2833" max="2833" width="13.81640625" style="1618" customWidth="1"/>
    <col min="2834" max="3072" width="9.7265625" style="1618"/>
    <col min="3073" max="3073" width="38.81640625" style="1618" customWidth="1"/>
    <col min="3074" max="3074" width="19.7265625" style="1618" customWidth="1"/>
    <col min="3075" max="3076" width="14.81640625" style="1618" customWidth="1"/>
    <col min="3077" max="3083" width="12.7265625" style="1618" customWidth="1"/>
    <col min="3084" max="3084" width="15.54296875" style="1618" customWidth="1"/>
    <col min="3085" max="3085" width="13.81640625" style="1618" customWidth="1"/>
    <col min="3086" max="3086" width="15.453125" style="1618" customWidth="1"/>
    <col min="3087" max="3087" width="13.81640625" style="1618" customWidth="1"/>
    <col min="3088" max="3088" width="14.1796875" style="1618" customWidth="1"/>
    <col min="3089" max="3089" width="13.81640625" style="1618" customWidth="1"/>
    <col min="3090" max="3328" width="9.7265625" style="1618"/>
    <col min="3329" max="3329" width="38.81640625" style="1618" customWidth="1"/>
    <col min="3330" max="3330" width="19.7265625" style="1618" customWidth="1"/>
    <col min="3331" max="3332" width="14.81640625" style="1618" customWidth="1"/>
    <col min="3333" max="3339" width="12.7265625" style="1618" customWidth="1"/>
    <col min="3340" max="3340" width="15.54296875" style="1618" customWidth="1"/>
    <col min="3341" max="3341" width="13.81640625" style="1618" customWidth="1"/>
    <col min="3342" max="3342" width="15.453125" style="1618" customWidth="1"/>
    <col min="3343" max="3343" width="13.81640625" style="1618" customWidth="1"/>
    <col min="3344" max="3344" width="14.1796875" style="1618" customWidth="1"/>
    <col min="3345" max="3345" width="13.81640625" style="1618" customWidth="1"/>
    <col min="3346" max="3584" width="9.7265625" style="1618"/>
    <col min="3585" max="3585" width="38.81640625" style="1618" customWidth="1"/>
    <col min="3586" max="3586" width="19.7265625" style="1618" customWidth="1"/>
    <col min="3587" max="3588" width="14.81640625" style="1618" customWidth="1"/>
    <col min="3589" max="3595" width="12.7265625" style="1618" customWidth="1"/>
    <col min="3596" max="3596" width="15.54296875" style="1618" customWidth="1"/>
    <col min="3597" max="3597" width="13.81640625" style="1618" customWidth="1"/>
    <col min="3598" max="3598" width="15.453125" style="1618" customWidth="1"/>
    <col min="3599" max="3599" width="13.81640625" style="1618" customWidth="1"/>
    <col min="3600" max="3600" width="14.1796875" style="1618" customWidth="1"/>
    <col min="3601" max="3601" width="13.81640625" style="1618" customWidth="1"/>
    <col min="3602" max="3840" width="9.7265625" style="1618"/>
    <col min="3841" max="3841" width="38.81640625" style="1618" customWidth="1"/>
    <col min="3842" max="3842" width="19.7265625" style="1618" customWidth="1"/>
    <col min="3843" max="3844" width="14.81640625" style="1618" customWidth="1"/>
    <col min="3845" max="3851" width="12.7265625" style="1618" customWidth="1"/>
    <col min="3852" max="3852" width="15.54296875" style="1618" customWidth="1"/>
    <col min="3853" max="3853" width="13.81640625" style="1618" customWidth="1"/>
    <col min="3854" max="3854" width="15.453125" style="1618" customWidth="1"/>
    <col min="3855" max="3855" width="13.81640625" style="1618" customWidth="1"/>
    <col min="3856" max="3856" width="14.1796875" style="1618" customWidth="1"/>
    <col min="3857" max="3857" width="13.81640625" style="1618" customWidth="1"/>
    <col min="3858" max="4096" width="9.7265625" style="1618"/>
    <col min="4097" max="4097" width="38.81640625" style="1618" customWidth="1"/>
    <col min="4098" max="4098" width="19.7265625" style="1618" customWidth="1"/>
    <col min="4099" max="4100" width="14.81640625" style="1618" customWidth="1"/>
    <col min="4101" max="4107" width="12.7265625" style="1618" customWidth="1"/>
    <col min="4108" max="4108" width="15.54296875" style="1618" customWidth="1"/>
    <col min="4109" max="4109" width="13.81640625" style="1618" customWidth="1"/>
    <col min="4110" max="4110" width="15.453125" style="1618" customWidth="1"/>
    <col min="4111" max="4111" width="13.81640625" style="1618" customWidth="1"/>
    <col min="4112" max="4112" width="14.1796875" style="1618" customWidth="1"/>
    <col min="4113" max="4113" width="13.81640625" style="1618" customWidth="1"/>
    <col min="4114" max="4352" width="9.7265625" style="1618"/>
    <col min="4353" max="4353" width="38.81640625" style="1618" customWidth="1"/>
    <col min="4354" max="4354" width="19.7265625" style="1618" customWidth="1"/>
    <col min="4355" max="4356" width="14.81640625" style="1618" customWidth="1"/>
    <col min="4357" max="4363" width="12.7265625" style="1618" customWidth="1"/>
    <col min="4364" max="4364" width="15.54296875" style="1618" customWidth="1"/>
    <col min="4365" max="4365" width="13.81640625" style="1618" customWidth="1"/>
    <col min="4366" max="4366" width="15.453125" style="1618" customWidth="1"/>
    <col min="4367" max="4367" width="13.81640625" style="1618" customWidth="1"/>
    <col min="4368" max="4368" width="14.1796875" style="1618" customWidth="1"/>
    <col min="4369" max="4369" width="13.81640625" style="1618" customWidth="1"/>
    <col min="4370" max="4608" width="9.7265625" style="1618"/>
    <col min="4609" max="4609" width="38.81640625" style="1618" customWidth="1"/>
    <col min="4610" max="4610" width="19.7265625" style="1618" customWidth="1"/>
    <col min="4611" max="4612" width="14.81640625" style="1618" customWidth="1"/>
    <col min="4613" max="4619" width="12.7265625" style="1618" customWidth="1"/>
    <col min="4620" max="4620" width="15.54296875" style="1618" customWidth="1"/>
    <col min="4621" max="4621" width="13.81640625" style="1618" customWidth="1"/>
    <col min="4622" max="4622" width="15.453125" style="1618" customWidth="1"/>
    <col min="4623" max="4623" width="13.81640625" style="1618" customWidth="1"/>
    <col min="4624" max="4624" width="14.1796875" style="1618" customWidth="1"/>
    <col min="4625" max="4625" width="13.81640625" style="1618" customWidth="1"/>
    <col min="4626" max="4864" width="9.7265625" style="1618"/>
    <col min="4865" max="4865" width="38.81640625" style="1618" customWidth="1"/>
    <col min="4866" max="4866" width="19.7265625" style="1618" customWidth="1"/>
    <col min="4867" max="4868" width="14.81640625" style="1618" customWidth="1"/>
    <col min="4869" max="4875" width="12.7265625" style="1618" customWidth="1"/>
    <col min="4876" max="4876" width="15.54296875" style="1618" customWidth="1"/>
    <col min="4877" max="4877" width="13.81640625" style="1618" customWidth="1"/>
    <col min="4878" max="4878" width="15.453125" style="1618" customWidth="1"/>
    <col min="4879" max="4879" width="13.81640625" style="1618" customWidth="1"/>
    <col min="4880" max="4880" width="14.1796875" style="1618" customWidth="1"/>
    <col min="4881" max="4881" width="13.81640625" style="1618" customWidth="1"/>
    <col min="4882" max="5120" width="9.7265625" style="1618"/>
    <col min="5121" max="5121" width="38.81640625" style="1618" customWidth="1"/>
    <col min="5122" max="5122" width="19.7265625" style="1618" customWidth="1"/>
    <col min="5123" max="5124" width="14.81640625" style="1618" customWidth="1"/>
    <col min="5125" max="5131" width="12.7265625" style="1618" customWidth="1"/>
    <col min="5132" max="5132" width="15.54296875" style="1618" customWidth="1"/>
    <col min="5133" max="5133" width="13.81640625" style="1618" customWidth="1"/>
    <col min="5134" max="5134" width="15.453125" style="1618" customWidth="1"/>
    <col min="5135" max="5135" width="13.81640625" style="1618" customWidth="1"/>
    <col min="5136" max="5136" width="14.1796875" style="1618" customWidth="1"/>
    <col min="5137" max="5137" width="13.81640625" style="1618" customWidth="1"/>
    <col min="5138" max="5376" width="9.7265625" style="1618"/>
    <col min="5377" max="5377" width="38.81640625" style="1618" customWidth="1"/>
    <col min="5378" max="5378" width="19.7265625" style="1618" customWidth="1"/>
    <col min="5379" max="5380" width="14.81640625" style="1618" customWidth="1"/>
    <col min="5381" max="5387" width="12.7265625" style="1618" customWidth="1"/>
    <col min="5388" max="5388" width="15.54296875" style="1618" customWidth="1"/>
    <col min="5389" max="5389" width="13.81640625" style="1618" customWidth="1"/>
    <col min="5390" max="5390" width="15.453125" style="1618" customWidth="1"/>
    <col min="5391" max="5391" width="13.81640625" style="1618" customWidth="1"/>
    <col min="5392" max="5392" width="14.1796875" style="1618" customWidth="1"/>
    <col min="5393" max="5393" width="13.81640625" style="1618" customWidth="1"/>
    <col min="5394" max="5632" width="9.7265625" style="1618"/>
    <col min="5633" max="5633" width="38.81640625" style="1618" customWidth="1"/>
    <col min="5634" max="5634" width="19.7265625" style="1618" customWidth="1"/>
    <col min="5635" max="5636" width="14.81640625" style="1618" customWidth="1"/>
    <col min="5637" max="5643" width="12.7265625" style="1618" customWidth="1"/>
    <col min="5644" max="5644" width="15.54296875" style="1618" customWidth="1"/>
    <col min="5645" max="5645" width="13.81640625" style="1618" customWidth="1"/>
    <col min="5646" max="5646" width="15.453125" style="1618" customWidth="1"/>
    <col min="5647" max="5647" width="13.81640625" style="1618" customWidth="1"/>
    <col min="5648" max="5648" width="14.1796875" style="1618" customWidth="1"/>
    <col min="5649" max="5649" width="13.81640625" style="1618" customWidth="1"/>
    <col min="5650" max="5888" width="9.7265625" style="1618"/>
    <col min="5889" max="5889" width="38.81640625" style="1618" customWidth="1"/>
    <col min="5890" max="5890" width="19.7265625" style="1618" customWidth="1"/>
    <col min="5891" max="5892" width="14.81640625" style="1618" customWidth="1"/>
    <col min="5893" max="5899" width="12.7265625" style="1618" customWidth="1"/>
    <col min="5900" max="5900" width="15.54296875" style="1618" customWidth="1"/>
    <col min="5901" max="5901" width="13.81640625" style="1618" customWidth="1"/>
    <col min="5902" max="5902" width="15.453125" style="1618" customWidth="1"/>
    <col min="5903" max="5903" width="13.81640625" style="1618" customWidth="1"/>
    <col min="5904" max="5904" width="14.1796875" style="1618" customWidth="1"/>
    <col min="5905" max="5905" width="13.81640625" style="1618" customWidth="1"/>
    <col min="5906" max="6144" width="9.7265625" style="1618"/>
    <col min="6145" max="6145" width="38.81640625" style="1618" customWidth="1"/>
    <col min="6146" max="6146" width="19.7265625" style="1618" customWidth="1"/>
    <col min="6147" max="6148" width="14.81640625" style="1618" customWidth="1"/>
    <col min="6149" max="6155" width="12.7265625" style="1618" customWidth="1"/>
    <col min="6156" max="6156" width="15.54296875" style="1618" customWidth="1"/>
    <col min="6157" max="6157" width="13.81640625" style="1618" customWidth="1"/>
    <col min="6158" max="6158" width="15.453125" style="1618" customWidth="1"/>
    <col min="6159" max="6159" width="13.81640625" style="1618" customWidth="1"/>
    <col min="6160" max="6160" width="14.1796875" style="1618" customWidth="1"/>
    <col min="6161" max="6161" width="13.81640625" style="1618" customWidth="1"/>
    <col min="6162" max="6400" width="9.7265625" style="1618"/>
    <col min="6401" max="6401" width="38.81640625" style="1618" customWidth="1"/>
    <col min="6402" max="6402" width="19.7265625" style="1618" customWidth="1"/>
    <col min="6403" max="6404" width="14.81640625" style="1618" customWidth="1"/>
    <col min="6405" max="6411" width="12.7265625" style="1618" customWidth="1"/>
    <col min="6412" max="6412" width="15.54296875" style="1618" customWidth="1"/>
    <col min="6413" max="6413" width="13.81640625" style="1618" customWidth="1"/>
    <col min="6414" max="6414" width="15.453125" style="1618" customWidth="1"/>
    <col min="6415" max="6415" width="13.81640625" style="1618" customWidth="1"/>
    <col min="6416" max="6416" width="14.1796875" style="1618" customWidth="1"/>
    <col min="6417" max="6417" width="13.81640625" style="1618" customWidth="1"/>
    <col min="6418" max="6656" width="9.7265625" style="1618"/>
    <col min="6657" max="6657" width="38.81640625" style="1618" customWidth="1"/>
    <col min="6658" max="6658" width="19.7265625" style="1618" customWidth="1"/>
    <col min="6659" max="6660" width="14.81640625" style="1618" customWidth="1"/>
    <col min="6661" max="6667" width="12.7265625" style="1618" customWidth="1"/>
    <col min="6668" max="6668" width="15.54296875" style="1618" customWidth="1"/>
    <col min="6669" max="6669" width="13.81640625" style="1618" customWidth="1"/>
    <col min="6670" max="6670" width="15.453125" style="1618" customWidth="1"/>
    <col min="6671" max="6671" width="13.81640625" style="1618" customWidth="1"/>
    <col min="6672" max="6672" width="14.1796875" style="1618" customWidth="1"/>
    <col min="6673" max="6673" width="13.81640625" style="1618" customWidth="1"/>
    <col min="6674" max="6912" width="9.7265625" style="1618"/>
    <col min="6913" max="6913" width="38.81640625" style="1618" customWidth="1"/>
    <col min="6914" max="6914" width="19.7265625" style="1618" customWidth="1"/>
    <col min="6915" max="6916" width="14.81640625" style="1618" customWidth="1"/>
    <col min="6917" max="6923" width="12.7265625" style="1618" customWidth="1"/>
    <col min="6924" max="6924" width="15.54296875" style="1618" customWidth="1"/>
    <col min="6925" max="6925" width="13.81640625" style="1618" customWidth="1"/>
    <col min="6926" max="6926" width="15.453125" style="1618" customWidth="1"/>
    <col min="6927" max="6927" width="13.81640625" style="1618" customWidth="1"/>
    <col min="6928" max="6928" width="14.1796875" style="1618" customWidth="1"/>
    <col min="6929" max="6929" width="13.81640625" style="1618" customWidth="1"/>
    <col min="6930" max="7168" width="9.7265625" style="1618"/>
    <col min="7169" max="7169" width="38.81640625" style="1618" customWidth="1"/>
    <col min="7170" max="7170" width="19.7265625" style="1618" customWidth="1"/>
    <col min="7171" max="7172" width="14.81640625" style="1618" customWidth="1"/>
    <col min="7173" max="7179" width="12.7265625" style="1618" customWidth="1"/>
    <col min="7180" max="7180" width="15.54296875" style="1618" customWidth="1"/>
    <col min="7181" max="7181" width="13.81640625" style="1618" customWidth="1"/>
    <col min="7182" max="7182" width="15.453125" style="1618" customWidth="1"/>
    <col min="7183" max="7183" width="13.81640625" style="1618" customWidth="1"/>
    <col min="7184" max="7184" width="14.1796875" style="1618" customWidth="1"/>
    <col min="7185" max="7185" width="13.81640625" style="1618" customWidth="1"/>
    <col min="7186" max="7424" width="9.7265625" style="1618"/>
    <col min="7425" max="7425" width="38.81640625" style="1618" customWidth="1"/>
    <col min="7426" max="7426" width="19.7265625" style="1618" customWidth="1"/>
    <col min="7427" max="7428" width="14.81640625" style="1618" customWidth="1"/>
    <col min="7429" max="7435" width="12.7265625" style="1618" customWidth="1"/>
    <col min="7436" max="7436" width="15.54296875" style="1618" customWidth="1"/>
    <col min="7437" max="7437" width="13.81640625" style="1618" customWidth="1"/>
    <col min="7438" max="7438" width="15.453125" style="1618" customWidth="1"/>
    <col min="7439" max="7439" width="13.81640625" style="1618" customWidth="1"/>
    <col min="7440" max="7440" width="14.1796875" style="1618" customWidth="1"/>
    <col min="7441" max="7441" width="13.81640625" style="1618" customWidth="1"/>
    <col min="7442" max="7680" width="9.7265625" style="1618"/>
    <col min="7681" max="7681" width="38.81640625" style="1618" customWidth="1"/>
    <col min="7682" max="7682" width="19.7265625" style="1618" customWidth="1"/>
    <col min="7683" max="7684" width="14.81640625" style="1618" customWidth="1"/>
    <col min="7685" max="7691" width="12.7265625" style="1618" customWidth="1"/>
    <col min="7692" max="7692" width="15.54296875" style="1618" customWidth="1"/>
    <col min="7693" max="7693" width="13.81640625" style="1618" customWidth="1"/>
    <col min="7694" max="7694" width="15.453125" style="1618" customWidth="1"/>
    <col min="7695" max="7695" width="13.81640625" style="1618" customWidth="1"/>
    <col min="7696" max="7696" width="14.1796875" style="1618" customWidth="1"/>
    <col min="7697" max="7697" width="13.81640625" style="1618" customWidth="1"/>
    <col min="7698" max="7936" width="9.7265625" style="1618"/>
    <col min="7937" max="7937" width="38.81640625" style="1618" customWidth="1"/>
    <col min="7938" max="7938" width="19.7265625" style="1618" customWidth="1"/>
    <col min="7939" max="7940" width="14.81640625" style="1618" customWidth="1"/>
    <col min="7941" max="7947" width="12.7265625" style="1618" customWidth="1"/>
    <col min="7948" max="7948" width="15.54296875" style="1618" customWidth="1"/>
    <col min="7949" max="7949" width="13.81640625" style="1618" customWidth="1"/>
    <col min="7950" max="7950" width="15.453125" style="1618" customWidth="1"/>
    <col min="7951" max="7951" width="13.81640625" style="1618" customWidth="1"/>
    <col min="7952" max="7952" width="14.1796875" style="1618" customWidth="1"/>
    <col min="7953" max="7953" width="13.81640625" style="1618" customWidth="1"/>
    <col min="7954" max="8192" width="9.7265625" style="1618"/>
    <col min="8193" max="8193" width="38.81640625" style="1618" customWidth="1"/>
    <col min="8194" max="8194" width="19.7265625" style="1618" customWidth="1"/>
    <col min="8195" max="8196" width="14.81640625" style="1618" customWidth="1"/>
    <col min="8197" max="8203" width="12.7265625" style="1618" customWidth="1"/>
    <col min="8204" max="8204" width="15.54296875" style="1618" customWidth="1"/>
    <col min="8205" max="8205" width="13.81640625" style="1618" customWidth="1"/>
    <col min="8206" max="8206" width="15.453125" style="1618" customWidth="1"/>
    <col min="8207" max="8207" width="13.81640625" style="1618" customWidth="1"/>
    <col min="8208" max="8208" width="14.1796875" style="1618" customWidth="1"/>
    <col min="8209" max="8209" width="13.81640625" style="1618" customWidth="1"/>
    <col min="8210" max="8448" width="9.7265625" style="1618"/>
    <col min="8449" max="8449" width="38.81640625" style="1618" customWidth="1"/>
    <col min="8450" max="8450" width="19.7265625" style="1618" customWidth="1"/>
    <col min="8451" max="8452" width="14.81640625" style="1618" customWidth="1"/>
    <col min="8453" max="8459" width="12.7265625" style="1618" customWidth="1"/>
    <col min="8460" max="8460" width="15.54296875" style="1618" customWidth="1"/>
    <col min="8461" max="8461" width="13.81640625" style="1618" customWidth="1"/>
    <col min="8462" max="8462" width="15.453125" style="1618" customWidth="1"/>
    <col min="8463" max="8463" width="13.81640625" style="1618" customWidth="1"/>
    <col min="8464" max="8464" width="14.1796875" style="1618" customWidth="1"/>
    <col min="8465" max="8465" width="13.81640625" style="1618" customWidth="1"/>
    <col min="8466" max="8704" width="9.7265625" style="1618"/>
    <col min="8705" max="8705" width="38.81640625" style="1618" customWidth="1"/>
    <col min="8706" max="8706" width="19.7265625" style="1618" customWidth="1"/>
    <col min="8707" max="8708" width="14.81640625" style="1618" customWidth="1"/>
    <col min="8709" max="8715" width="12.7265625" style="1618" customWidth="1"/>
    <col min="8716" max="8716" width="15.54296875" style="1618" customWidth="1"/>
    <col min="8717" max="8717" width="13.81640625" style="1618" customWidth="1"/>
    <col min="8718" max="8718" width="15.453125" style="1618" customWidth="1"/>
    <col min="8719" max="8719" width="13.81640625" style="1618" customWidth="1"/>
    <col min="8720" max="8720" width="14.1796875" style="1618" customWidth="1"/>
    <col min="8721" max="8721" width="13.81640625" style="1618" customWidth="1"/>
    <col min="8722" max="8960" width="9.7265625" style="1618"/>
    <col min="8961" max="8961" width="38.81640625" style="1618" customWidth="1"/>
    <col min="8962" max="8962" width="19.7265625" style="1618" customWidth="1"/>
    <col min="8963" max="8964" width="14.81640625" style="1618" customWidth="1"/>
    <col min="8965" max="8971" width="12.7265625" style="1618" customWidth="1"/>
    <col min="8972" max="8972" width="15.54296875" style="1618" customWidth="1"/>
    <col min="8973" max="8973" width="13.81640625" style="1618" customWidth="1"/>
    <col min="8974" max="8974" width="15.453125" style="1618" customWidth="1"/>
    <col min="8975" max="8975" width="13.81640625" style="1618" customWidth="1"/>
    <col min="8976" max="8976" width="14.1796875" style="1618" customWidth="1"/>
    <col min="8977" max="8977" width="13.81640625" style="1618" customWidth="1"/>
    <col min="8978" max="9216" width="9.7265625" style="1618"/>
    <col min="9217" max="9217" width="38.81640625" style="1618" customWidth="1"/>
    <col min="9218" max="9218" width="19.7265625" style="1618" customWidth="1"/>
    <col min="9219" max="9220" width="14.81640625" style="1618" customWidth="1"/>
    <col min="9221" max="9227" width="12.7265625" style="1618" customWidth="1"/>
    <col min="9228" max="9228" width="15.54296875" style="1618" customWidth="1"/>
    <col min="9229" max="9229" width="13.81640625" style="1618" customWidth="1"/>
    <col min="9230" max="9230" width="15.453125" style="1618" customWidth="1"/>
    <col min="9231" max="9231" width="13.81640625" style="1618" customWidth="1"/>
    <col min="9232" max="9232" width="14.1796875" style="1618" customWidth="1"/>
    <col min="9233" max="9233" width="13.81640625" style="1618" customWidth="1"/>
    <col min="9234" max="9472" width="9.7265625" style="1618"/>
    <col min="9473" max="9473" width="38.81640625" style="1618" customWidth="1"/>
    <col min="9474" max="9474" width="19.7265625" style="1618" customWidth="1"/>
    <col min="9475" max="9476" width="14.81640625" style="1618" customWidth="1"/>
    <col min="9477" max="9483" width="12.7265625" style="1618" customWidth="1"/>
    <col min="9484" max="9484" width="15.54296875" style="1618" customWidth="1"/>
    <col min="9485" max="9485" width="13.81640625" style="1618" customWidth="1"/>
    <col min="9486" max="9486" width="15.453125" style="1618" customWidth="1"/>
    <col min="9487" max="9487" width="13.81640625" style="1618" customWidth="1"/>
    <col min="9488" max="9488" width="14.1796875" style="1618" customWidth="1"/>
    <col min="9489" max="9489" width="13.81640625" style="1618" customWidth="1"/>
    <col min="9490" max="9728" width="9.7265625" style="1618"/>
    <col min="9729" max="9729" width="38.81640625" style="1618" customWidth="1"/>
    <col min="9730" max="9730" width="19.7265625" style="1618" customWidth="1"/>
    <col min="9731" max="9732" width="14.81640625" style="1618" customWidth="1"/>
    <col min="9733" max="9739" width="12.7265625" style="1618" customWidth="1"/>
    <col min="9740" max="9740" width="15.54296875" style="1618" customWidth="1"/>
    <col min="9741" max="9741" width="13.81640625" style="1618" customWidth="1"/>
    <col min="9742" max="9742" width="15.453125" style="1618" customWidth="1"/>
    <col min="9743" max="9743" width="13.81640625" style="1618" customWidth="1"/>
    <col min="9744" max="9744" width="14.1796875" style="1618" customWidth="1"/>
    <col min="9745" max="9745" width="13.81640625" style="1618" customWidth="1"/>
    <col min="9746" max="9984" width="9.7265625" style="1618"/>
    <col min="9985" max="9985" width="38.81640625" style="1618" customWidth="1"/>
    <col min="9986" max="9986" width="19.7265625" style="1618" customWidth="1"/>
    <col min="9987" max="9988" width="14.81640625" style="1618" customWidth="1"/>
    <col min="9989" max="9995" width="12.7265625" style="1618" customWidth="1"/>
    <col min="9996" max="9996" width="15.54296875" style="1618" customWidth="1"/>
    <col min="9997" max="9997" width="13.81640625" style="1618" customWidth="1"/>
    <col min="9998" max="9998" width="15.453125" style="1618" customWidth="1"/>
    <col min="9999" max="9999" width="13.81640625" style="1618" customWidth="1"/>
    <col min="10000" max="10000" width="14.1796875" style="1618" customWidth="1"/>
    <col min="10001" max="10001" width="13.81640625" style="1618" customWidth="1"/>
    <col min="10002" max="10240" width="9.7265625" style="1618"/>
    <col min="10241" max="10241" width="38.81640625" style="1618" customWidth="1"/>
    <col min="10242" max="10242" width="19.7265625" style="1618" customWidth="1"/>
    <col min="10243" max="10244" width="14.81640625" style="1618" customWidth="1"/>
    <col min="10245" max="10251" width="12.7265625" style="1618" customWidth="1"/>
    <col min="10252" max="10252" width="15.54296875" style="1618" customWidth="1"/>
    <col min="10253" max="10253" width="13.81640625" style="1618" customWidth="1"/>
    <col min="10254" max="10254" width="15.453125" style="1618" customWidth="1"/>
    <col min="10255" max="10255" width="13.81640625" style="1618" customWidth="1"/>
    <col min="10256" max="10256" width="14.1796875" style="1618" customWidth="1"/>
    <col min="10257" max="10257" width="13.81640625" style="1618" customWidth="1"/>
    <col min="10258" max="10496" width="9.7265625" style="1618"/>
    <col min="10497" max="10497" width="38.81640625" style="1618" customWidth="1"/>
    <col min="10498" max="10498" width="19.7265625" style="1618" customWidth="1"/>
    <col min="10499" max="10500" width="14.81640625" style="1618" customWidth="1"/>
    <col min="10501" max="10507" width="12.7265625" style="1618" customWidth="1"/>
    <col min="10508" max="10508" width="15.54296875" style="1618" customWidth="1"/>
    <col min="10509" max="10509" width="13.81640625" style="1618" customWidth="1"/>
    <col min="10510" max="10510" width="15.453125" style="1618" customWidth="1"/>
    <col min="10511" max="10511" width="13.81640625" style="1618" customWidth="1"/>
    <col min="10512" max="10512" width="14.1796875" style="1618" customWidth="1"/>
    <col min="10513" max="10513" width="13.81640625" style="1618" customWidth="1"/>
    <col min="10514" max="10752" width="9.7265625" style="1618"/>
    <col min="10753" max="10753" width="38.81640625" style="1618" customWidth="1"/>
    <col min="10754" max="10754" width="19.7265625" style="1618" customWidth="1"/>
    <col min="10755" max="10756" width="14.81640625" style="1618" customWidth="1"/>
    <col min="10757" max="10763" width="12.7265625" style="1618" customWidth="1"/>
    <col min="10764" max="10764" width="15.54296875" style="1618" customWidth="1"/>
    <col min="10765" max="10765" width="13.81640625" style="1618" customWidth="1"/>
    <col min="10766" max="10766" width="15.453125" style="1618" customWidth="1"/>
    <col min="10767" max="10767" width="13.81640625" style="1618" customWidth="1"/>
    <col min="10768" max="10768" width="14.1796875" style="1618" customWidth="1"/>
    <col min="10769" max="10769" width="13.81640625" style="1618" customWidth="1"/>
    <col min="10770" max="11008" width="9.7265625" style="1618"/>
    <col min="11009" max="11009" width="38.81640625" style="1618" customWidth="1"/>
    <col min="11010" max="11010" width="19.7265625" style="1618" customWidth="1"/>
    <col min="11011" max="11012" width="14.81640625" style="1618" customWidth="1"/>
    <col min="11013" max="11019" width="12.7265625" style="1618" customWidth="1"/>
    <col min="11020" max="11020" width="15.54296875" style="1618" customWidth="1"/>
    <col min="11021" max="11021" width="13.81640625" style="1618" customWidth="1"/>
    <col min="11022" max="11022" width="15.453125" style="1618" customWidth="1"/>
    <col min="11023" max="11023" width="13.81640625" style="1618" customWidth="1"/>
    <col min="11024" max="11024" width="14.1796875" style="1618" customWidth="1"/>
    <col min="11025" max="11025" width="13.81640625" style="1618" customWidth="1"/>
    <col min="11026" max="11264" width="9.7265625" style="1618"/>
    <col min="11265" max="11265" width="38.81640625" style="1618" customWidth="1"/>
    <col min="11266" max="11266" width="19.7265625" style="1618" customWidth="1"/>
    <col min="11267" max="11268" width="14.81640625" style="1618" customWidth="1"/>
    <col min="11269" max="11275" width="12.7265625" style="1618" customWidth="1"/>
    <col min="11276" max="11276" width="15.54296875" style="1618" customWidth="1"/>
    <col min="11277" max="11277" width="13.81640625" style="1618" customWidth="1"/>
    <col min="11278" max="11278" width="15.453125" style="1618" customWidth="1"/>
    <col min="11279" max="11279" width="13.81640625" style="1618" customWidth="1"/>
    <col min="11280" max="11280" width="14.1796875" style="1618" customWidth="1"/>
    <col min="11281" max="11281" width="13.81640625" style="1618" customWidth="1"/>
    <col min="11282" max="11520" width="9.7265625" style="1618"/>
    <col min="11521" max="11521" width="38.81640625" style="1618" customWidth="1"/>
    <col min="11522" max="11522" width="19.7265625" style="1618" customWidth="1"/>
    <col min="11523" max="11524" width="14.81640625" style="1618" customWidth="1"/>
    <col min="11525" max="11531" width="12.7265625" style="1618" customWidth="1"/>
    <col min="11532" max="11532" width="15.54296875" style="1618" customWidth="1"/>
    <col min="11533" max="11533" width="13.81640625" style="1618" customWidth="1"/>
    <col min="11534" max="11534" width="15.453125" style="1618" customWidth="1"/>
    <col min="11535" max="11535" width="13.81640625" style="1618" customWidth="1"/>
    <col min="11536" max="11536" width="14.1796875" style="1618" customWidth="1"/>
    <col min="11537" max="11537" width="13.81640625" style="1618" customWidth="1"/>
    <col min="11538" max="11776" width="9.7265625" style="1618"/>
    <col min="11777" max="11777" width="38.81640625" style="1618" customWidth="1"/>
    <col min="11778" max="11778" width="19.7265625" style="1618" customWidth="1"/>
    <col min="11779" max="11780" width="14.81640625" style="1618" customWidth="1"/>
    <col min="11781" max="11787" width="12.7265625" style="1618" customWidth="1"/>
    <col min="11788" max="11788" width="15.54296875" style="1618" customWidth="1"/>
    <col min="11789" max="11789" width="13.81640625" style="1618" customWidth="1"/>
    <col min="11790" max="11790" width="15.453125" style="1618" customWidth="1"/>
    <col min="11791" max="11791" width="13.81640625" style="1618" customWidth="1"/>
    <col min="11792" max="11792" width="14.1796875" style="1618" customWidth="1"/>
    <col min="11793" max="11793" width="13.81640625" style="1618" customWidth="1"/>
    <col min="11794" max="12032" width="9.7265625" style="1618"/>
    <col min="12033" max="12033" width="38.81640625" style="1618" customWidth="1"/>
    <col min="12034" max="12034" width="19.7265625" style="1618" customWidth="1"/>
    <col min="12035" max="12036" width="14.81640625" style="1618" customWidth="1"/>
    <col min="12037" max="12043" width="12.7265625" style="1618" customWidth="1"/>
    <col min="12044" max="12044" width="15.54296875" style="1618" customWidth="1"/>
    <col min="12045" max="12045" width="13.81640625" style="1618" customWidth="1"/>
    <col min="12046" max="12046" width="15.453125" style="1618" customWidth="1"/>
    <col min="12047" max="12047" width="13.81640625" style="1618" customWidth="1"/>
    <col min="12048" max="12048" width="14.1796875" style="1618" customWidth="1"/>
    <col min="12049" max="12049" width="13.81640625" style="1618" customWidth="1"/>
    <col min="12050" max="12288" width="9.7265625" style="1618"/>
    <col min="12289" max="12289" width="38.81640625" style="1618" customWidth="1"/>
    <col min="12290" max="12290" width="19.7265625" style="1618" customWidth="1"/>
    <col min="12291" max="12292" width="14.81640625" style="1618" customWidth="1"/>
    <col min="12293" max="12299" width="12.7265625" style="1618" customWidth="1"/>
    <col min="12300" max="12300" width="15.54296875" style="1618" customWidth="1"/>
    <col min="12301" max="12301" width="13.81640625" style="1618" customWidth="1"/>
    <col min="12302" max="12302" width="15.453125" style="1618" customWidth="1"/>
    <col min="12303" max="12303" width="13.81640625" style="1618" customWidth="1"/>
    <col min="12304" max="12304" width="14.1796875" style="1618" customWidth="1"/>
    <col min="12305" max="12305" width="13.81640625" style="1618" customWidth="1"/>
    <col min="12306" max="12544" width="9.7265625" style="1618"/>
    <col min="12545" max="12545" width="38.81640625" style="1618" customWidth="1"/>
    <col min="12546" max="12546" width="19.7265625" style="1618" customWidth="1"/>
    <col min="12547" max="12548" width="14.81640625" style="1618" customWidth="1"/>
    <col min="12549" max="12555" width="12.7265625" style="1618" customWidth="1"/>
    <col min="12556" max="12556" width="15.54296875" style="1618" customWidth="1"/>
    <col min="12557" max="12557" width="13.81640625" style="1618" customWidth="1"/>
    <col min="12558" max="12558" width="15.453125" style="1618" customWidth="1"/>
    <col min="12559" max="12559" width="13.81640625" style="1618" customWidth="1"/>
    <col min="12560" max="12560" width="14.1796875" style="1618" customWidth="1"/>
    <col min="12561" max="12561" width="13.81640625" style="1618" customWidth="1"/>
    <col min="12562" max="12800" width="9.7265625" style="1618"/>
    <col min="12801" max="12801" width="38.81640625" style="1618" customWidth="1"/>
    <col min="12802" max="12802" width="19.7265625" style="1618" customWidth="1"/>
    <col min="12803" max="12804" width="14.81640625" style="1618" customWidth="1"/>
    <col min="12805" max="12811" width="12.7265625" style="1618" customWidth="1"/>
    <col min="12812" max="12812" width="15.54296875" style="1618" customWidth="1"/>
    <col min="12813" max="12813" width="13.81640625" style="1618" customWidth="1"/>
    <col min="12814" max="12814" width="15.453125" style="1618" customWidth="1"/>
    <col min="12815" max="12815" width="13.81640625" style="1618" customWidth="1"/>
    <col min="12816" max="12816" width="14.1796875" style="1618" customWidth="1"/>
    <col min="12817" max="12817" width="13.81640625" style="1618" customWidth="1"/>
    <col min="12818" max="13056" width="9.7265625" style="1618"/>
    <col min="13057" max="13057" width="38.81640625" style="1618" customWidth="1"/>
    <col min="13058" max="13058" width="19.7265625" style="1618" customWidth="1"/>
    <col min="13059" max="13060" width="14.81640625" style="1618" customWidth="1"/>
    <col min="13061" max="13067" width="12.7265625" style="1618" customWidth="1"/>
    <col min="13068" max="13068" width="15.54296875" style="1618" customWidth="1"/>
    <col min="13069" max="13069" width="13.81640625" style="1618" customWidth="1"/>
    <col min="13070" max="13070" width="15.453125" style="1618" customWidth="1"/>
    <col min="13071" max="13071" width="13.81640625" style="1618" customWidth="1"/>
    <col min="13072" max="13072" width="14.1796875" style="1618" customWidth="1"/>
    <col min="13073" max="13073" width="13.81640625" style="1618" customWidth="1"/>
    <col min="13074" max="13312" width="9.7265625" style="1618"/>
    <col min="13313" max="13313" width="38.81640625" style="1618" customWidth="1"/>
    <col min="13314" max="13314" width="19.7265625" style="1618" customWidth="1"/>
    <col min="13315" max="13316" width="14.81640625" style="1618" customWidth="1"/>
    <col min="13317" max="13323" width="12.7265625" style="1618" customWidth="1"/>
    <col min="13324" max="13324" width="15.54296875" style="1618" customWidth="1"/>
    <col min="13325" max="13325" width="13.81640625" style="1618" customWidth="1"/>
    <col min="13326" max="13326" width="15.453125" style="1618" customWidth="1"/>
    <col min="13327" max="13327" width="13.81640625" style="1618" customWidth="1"/>
    <col min="13328" max="13328" width="14.1796875" style="1618" customWidth="1"/>
    <col min="13329" max="13329" width="13.81640625" style="1618" customWidth="1"/>
    <col min="13330" max="13568" width="9.7265625" style="1618"/>
    <col min="13569" max="13569" width="38.81640625" style="1618" customWidth="1"/>
    <col min="13570" max="13570" width="19.7265625" style="1618" customWidth="1"/>
    <col min="13571" max="13572" width="14.81640625" style="1618" customWidth="1"/>
    <col min="13573" max="13579" width="12.7265625" style="1618" customWidth="1"/>
    <col min="13580" max="13580" width="15.54296875" style="1618" customWidth="1"/>
    <col min="13581" max="13581" width="13.81640625" style="1618" customWidth="1"/>
    <col min="13582" max="13582" width="15.453125" style="1618" customWidth="1"/>
    <col min="13583" max="13583" width="13.81640625" style="1618" customWidth="1"/>
    <col min="13584" max="13584" width="14.1796875" style="1618" customWidth="1"/>
    <col min="13585" max="13585" width="13.81640625" style="1618" customWidth="1"/>
    <col min="13586" max="13824" width="9.7265625" style="1618"/>
    <col min="13825" max="13825" width="38.81640625" style="1618" customWidth="1"/>
    <col min="13826" max="13826" width="19.7265625" style="1618" customWidth="1"/>
    <col min="13827" max="13828" width="14.81640625" style="1618" customWidth="1"/>
    <col min="13829" max="13835" width="12.7265625" style="1618" customWidth="1"/>
    <col min="13836" max="13836" width="15.54296875" style="1618" customWidth="1"/>
    <col min="13837" max="13837" width="13.81640625" style="1618" customWidth="1"/>
    <col min="13838" max="13838" width="15.453125" style="1618" customWidth="1"/>
    <col min="13839" max="13839" width="13.81640625" style="1618" customWidth="1"/>
    <col min="13840" max="13840" width="14.1796875" style="1618" customWidth="1"/>
    <col min="13841" max="13841" width="13.81640625" style="1618" customWidth="1"/>
    <col min="13842" max="14080" width="9.7265625" style="1618"/>
    <col min="14081" max="14081" width="38.81640625" style="1618" customWidth="1"/>
    <col min="14082" max="14082" width="19.7265625" style="1618" customWidth="1"/>
    <col min="14083" max="14084" width="14.81640625" style="1618" customWidth="1"/>
    <col min="14085" max="14091" width="12.7265625" style="1618" customWidth="1"/>
    <col min="14092" max="14092" width="15.54296875" style="1618" customWidth="1"/>
    <col min="14093" max="14093" width="13.81640625" style="1618" customWidth="1"/>
    <col min="14094" max="14094" width="15.453125" style="1618" customWidth="1"/>
    <col min="14095" max="14095" width="13.81640625" style="1618" customWidth="1"/>
    <col min="14096" max="14096" width="14.1796875" style="1618" customWidth="1"/>
    <col min="14097" max="14097" width="13.81640625" style="1618" customWidth="1"/>
    <col min="14098" max="14336" width="9.7265625" style="1618"/>
    <col min="14337" max="14337" width="38.81640625" style="1618" customWidth="1"/>
    <col min="14338" max="14338" width="19.7265625" style="1618" customWidth="1"/>
    <col min="14339" max="14340" width="14.81640625" style="1618" customWidth="1"/>
    <col min="14341" max="14347" width="12.7265625" style="1618" customWidth="1"/>
    <col min="14348" max="14348" width="15.54296875" style="1618" customWidth="1"/>
    <col min="14349" max="14349" width="13.81640625" style="1618" customWidth="1"/>
    <col min="14350" max="14350" width="15.453125" style="1618" customWidth="1"/>
    <col min="14351" max="14351" width="13.81640625" style="1618" customWidth="1"/>
    <col min="14352" max="14352" width="14.1796875" style="1618" customWidth="1"/>
    <col min="14353" max="14353" width="13.81640625" style="1618" customWidth="1"/>
    <col min="14354" max="14592" width="9.7265625" style="1618"/>
    <col min="14593" max="14593" width="38.81640625" style="1618" customWidth="1"/>
    <col min="14594" max="14594" width="19.7265625" style="1618" customWidth="1"/>
    <col min="14595" max="14596" width="14.81640625" style="1618" customWidth="1"/>
    <col min="14597" max="14603" width="12.7265625" style="1618" customWidth="1"/>
    <col min="14604" max="14604" width="15.54296875" style="1618" customWidth="1"/>
    <col min="14605" max="14605" width="13.81640625" style="1618" customWidth="1"/>
    <col min="14606" max="14606" width="15.453125" style="1618" customWidth="1"/>
    <col min="14607" max="14607" width="13.81640625" style="1618" customWidth="1"/>
    <col min="14608" max="14608" width="14.1796875" style="1618" customWidth="1"/>
    <col min="14609" max="14609" width="13.81640625" style="1618" customWidth="1"/>
    <col min="14610" max="14848" width="9.7265625" style="1618"/>
    <col min="14849" max="14849" width="38.81640625" style="1618" customWidth="1"/>
    <col min="14850" max="14850" width="19.7265625" style="1618" customWidth="1"/>
    <col min="14851" max="14852" width="14.81640625" style="1618" customWidth="1"/>
    <col min="14853" max="14859" width="12.7265625" style="1618" customWidth="1"/>
    <col min="14860" max="14860" width="15.54296875" style="1618" customWidth="1"/>
    <col min="14861" max="14861" width="13.81640625" style="1618" customWidth="1"/>
    <col min="14862" max="14862" width="15.453125" style="1618" customWidth="1"/>
    <col min="14863" max="14863" width="13.81640625" style="1618" customWidth="1"/>
    <col min="14864" max="14864" width="14.1796875" style="1618" customWidth="1"/>
    <col min="14865" max="14865" width="13.81640625" style="1618" customWidth="1"/>
    <col min="14866" max="15104" width="9.7265625" style="1618"/>
    <col min="15105" max="15105" width="38.81640625" style="1618" customWidth="1"/>
    <col min="15106" max="15106" width="19.7265625" style="1618" customWidth="1"/>
    <col min="15107" max="15108" width="14.81640625" style="1618" customWidth="1"/>
    <col min="15109" max="15115" width="12.7265625" style="1618" customWidth="1"/>
    <col min="15116" max="15116" width="15.54296875" style="1618" customWidth="1"/>
    <col min="15117" max="15117" width="13.81640625" style="1618" customWidth="1"/>
    <col min="15118" max="15118" width="15.453125" style="1618" customWidth="1"/>
    <col min="15119" max="15119" width="13.81640625" style="1618" customWidth="1"/>
    <col min="15120" max="15120" width="14.1796875" style="1618" customWidth="1"/>
    <col min="15121" max="15121" width="13.81640625" style="1618" customWidth="1"/>
    <col min="15122" max="15360" width="9.7265625" style="1618"/>
    <col min="15361" max="15361" width="38.81640625" style="1618" customWidth="1"/>
    <col min="15362" max="15362" width="19.7265625" style="1618" customWidth="1"/>
    <col min="15363" max="15364" width="14.81640625" style="1618" customWidth="1"/>
    <col min="15365" max="15371" width="12.7265625" style="1618" customWidth="1"/>
    <col min="15372" max="15372" width="15.54296875" style="1618" customWidth="1"/>
    <col min="15373" max="15373" width="13.81640625" style="1618" customWidth="1"/>
    <col min="15374" max="15374" width="15.453125" style="1618" customWidth="1"/>
    <col min="15375" max="15375" width="13.81640625" style="1618" customWidth="1"/>
    <col min="15376" max="15376" width="14.1796875" style="1618" customWidth="1"/>
    <col min="15377" max="15377" width="13.81640625" style="1618" customWidth="1"/>
    <col min="15378" max="15616" width="9.7265625" style="1618"/>
    <col min="15617" max="15617" width="38.81640625" style="1618" customWidth="1"/>
    <col min="15618" max="15618" width="19.7265625" style="1618" customWidth="1"/>
    <col min="15619" max="15620" width="14.81640625" style="1618" customWidth="1"/>
    <col min="15621" max="15627" width="12.7265625" style="1618" customWidth="1"/>
    <col min="15628" max="15628" width="15.54296875" style="1618" customWidth="1"/>
    <col min="15629" max="15629" width="13.81640625" style="1618" customWidth="1"/>
    <col min="15630" max="15630" width="15.453125" style="1618" customWidth="1"/>
    <col min="15631" max="15631" width="13.81640625" style="1618" customWidth="1"/>
    <col min="15632" max="15632" width="14.1796875" style="1618" customWidth="1"/>
    <col min="15633" max="15633" width="13.81640625" style="1618" customWidth="1"/>
    <col min="15634" max="15872" width="9.7265625" style="1618"/>
    <col min="15873" max="15873" width="38.81640625" style="1618" customWidth="1"/>
    <col min="15874" max="15874" width="19.7265625" style="1618" customWidth="1"/>
    <col min="15875" max="15876" width="14.81640625" style="1618" customWidth="1"/>
    <col min="15877" max="15883" width="12.7265625" style="1618" customWidth="1"/>
    <col min="15884" max="15884" width="15.54296875" style="1618" customWidth="1"/>
    <col min="15885" max="15885" width="13.81640625" style="1618" customWidth="1"/>
    <col min="15886" max="15886" width="15.453125" style="1618" customWidth="1"/>
    <col min="15887" max="15887" width="13.81640625" style="1618" customWidth="1"/>
    <col min="15888" max="15888" width="14.1796875" style="1618" customWidth="1"/>
    <col min="15889" max="15889" width="13.81640625" style="1618" customWidth="1"/>
    <col min="15890" max="16128" width="9.7265625" style="1618"/>
    <col min="16129" max="16129" width="38.81640625" style="1618" customWidth="1"/>
    <col min="16130" max="16130" width="19.7265625" style="1618" customWidth="1"/>
    <col min="16131" max="16132" width="14.81640625" style="1618" customWidth="1"/>
    <col min="16133" max="16139" width="12.7265625" style="1618" customWidth="1"/>
    <col min="16140" max="16140" width="15.54296875" style="1618" customWidth="1"/>
    <col min="16141" max="16141" width="13.81640625" style="1618" customWidth="1"/>
    <col min="16142" max="16142" width="15.453125" style="1618" customWidth="1"/>
    <col min="16143" max="16143" width="13.81640625" style="1618" customWidth="1"/>
    <col min="16144" max="16144" width="14.1796875" style="1618" customWidth="1"/>
    <col min="16145" max="16145" width="13.81640625" style="1618" customWidth="1"/>
    <col min="16146" max="16384" width="9.7265625" style="1618"/>
  </cols>
  <sheetData>
    <row r="1" spans="1:17" s="1264" customFormat="1" ht="17.5" customHeight="1" x14ac:dyDescent="0.3">
      <c r="A1" s="2170" t="s">
        <v>1386</v>
      </c>
      <c r="B1" s="2170"/>
      <c r="C1" s="2170"/>
      <c r="D1" s="2170"/>
      <c r="E1" s="2170"/>
      <c r="F1" s="2170"/>
      <c r="G1" s="2170"/>
      <c r="H1" s="2170"/>
      <c r="I1" s="2170"/>
      <c r="J1" s="2170"/>
      <c r="K1" s="2170"/>
      <c r="L1" s="2170"/>
      <c r="M1" s="2170"/>
      <c r="N1" s="2170"/>
      <c r="O1" s="2170"/>
      <c r="P1" s="2170"/>
    </row>
    <row r="2" spans="1:17" s="1264" customFormat="1" ht="15.65" customHeight="1" x14ac:dyDescent="0.3">
      <c r="A2" s="2170" t="s">
        <v>1220</v>
      </c>
      <c r="B2" s="2170"/>
      <c r="C2" s="2170"/>
      <c r="D2" s="2170"/>
      <c r="E2" s="2170"/>
      <c r="F2" s="2170"/>
      <c r="G2" s="2170"/>
      <c r="H2" s="2170"/>
      <c r="I2" s="2170"/>
      <c r="J2" s="2170"/>
      <c r="K2" s="2170"/>
      <c r="L2" s="2170"/>
      <c r="M2" s="2170"/>
      <c r="N2" s="2170"/>
      <c r="O2" s="2170"/>
      <c r="P2" s="2170"/>
    </row>
    <row r="3" spans="1:17" s="1264" customFormat="1" ht="15.65" customHeight="1" x14ac:dyDescent="0.3">
      <c r="A3" s="2171" t="s">
        <v>1221</v>
      </c>
      <c r="B3" s="2171"/>
      <c r="C3" s="2171"/>
      <c r="D3" s="2171"/>
      <c r="E3" s="2171"/>
      <c r="F3" s="2171"/>
      <c r="G3" s="2171"/>
      <c r="H3" s="2171"/>
      <c r="I3" s="2171"/>
      <c r="J3" s="2171"/>
      <c r="K3" s="2171"/>
      <c r="L3" s="2171"/>
      <c r="M3" s="2171"/>
      <c r="N3" s="2171"/>
      <c r="O3" s="2171"/>
      <c r="P3" s="2171"/>
    </row>
    <row r="4" spans="1:17" ht="15.5" thickBot="1" x14ac:dyDescent="0.35">
      <c r="A4" s="1617"/>
      <c r="B4" s="1617"/>
      <c r="D4" s="2173" t="s">
        <v>264</v>
      </c>
      <c r="E4" s="2173"/>
      <c r="F4" s="2173"/>
      <c r="J4" s="1617"/>
    </row>
    <row r="5" spans="1:17" ht="15.5" thickBot="1" x14ac:dyDescent="0.35">
      <c r="E5" s="1619" t="s">
        <v>1222</v>
      </c>
      <c r="F5" s="1620">
        <v>0.02</v>
      </c>
      <c r="I5" s="1619" t="s">
        <v>265</v>
      </c>
      <c r="J5" s="1621">
        <f>'4a - Rent Summary'!B6</f>
        <v>0</v>
      </c>
    </row>
    <row r="6" spans="1:17" ht="15.5" thickBot="1" x14ac:dyDescent="0.35">
      <c r="A6" s="1618" t="s">
        <v>0</v>
      </c>
      <c r="E6" s="1619" t="s">
        <v>266</v>
      </c>
      <c r="F6" s="1620">
        <v>0.03</v>
      </c>
      <c r="H6" s="2174" t="s">
        <v>1223</v>
      </c>
      <c r="I6" s="2174"/>
      <c r="J6" s="1622">
        <v>0.05</v>
      </c>
    </row>
    <row r="7" spans="1:17" ht="16.5" customHeight="1" thickBot="1" x14ac:dyDescent="0.35">
      <c r="A7" s="2175">
        <f>'2 - Page 1'!D20</f>
        <v>0</v>
      </c>
      <c r="B7" s="2176"/>
      <c r="E7" s="1619" t="s">
        <v>268</v>
      </c>
      <c r="F7" s="1620">
        <v>0.03</v>
      </c>
      <c r="K7" s="1619" t="s">
        <v>670</v>
      </c>
      <c r="L7" s="1623"/>
    </row>
    <row r="8" spans="1:17" x14ac:dyDescent="0.3">
      <c r="A8" s="1624"/>
      <c r="B8" s="1624"/>
      <c r="C8" s="1624"/>
      <c r="D8" s="1624"/>
      <c r="E8" s="1624"/>
      <c r="G8" s="1624"/>
      <c r="H8" s="1624"/>
      <c r="I8" s="1624"/>
      <c r="J8" s="1624"/>
      <c r="K8" s="1624"/>
      <c r="M8" s="1624"/>
      <c r="N8" s="1624"/>
      <c r="O8" s="1624"/>
      <c r="P8" s="1624"/>
    </row>
    <row r="9" spans="1:17" x14ac:dyDescent="0.3">
      <c r="A9" s="2172" t="s">
        <v>269</v>
      </c>
      <c r="B9" s="1625">
        <v>1</v>
      </c>
      <c r="C9" s="1625">
        <f t="shared" ref="C9:P9" si="0">B9+1</f>
        <v>2</v>
      </c>
      <c r="D9" s="1625">
        <f t="shared" si="0"/>
        <v>3</v>
      </c>
      <c r="E9" s="1625">
        <f t="shared" si="0"/>
        <v>4</v>
      </c>
      <c r="F9" s="1625">
        <f t="shared" si="0"/>
        <v>5</v>
      </c>
      <c r="G9" s="1625">
        <f t="shared" si="0"/>
        <v>6</v>
      </c>
      <c r="H9" s="1625">
        <f t="shared" si="0"/>
        <v>7</v>
      </c>
      <c r="I9" s="1625">
        <f t="shared" si="0"/>
        <v>8</v>
      </c>
      <c r="J9" s="1625">
        <f t="shared" si="0"/>
        <v>9</v>
      </c>
      <c r="K9" s="1625">
        <f t="shared" si="0"/>
        <v>10</v>
      </c>
      <c r="L9" s="1625">
        <f t="shared" si="0"/>
        <v>11</v>
      </c>
      <c r="M9" s="1625">
        <f t="shared" si="0"/>
        <v>12</v>
      </c>
      <c r="N9" s="1625">
        <f t="shared" si="0"/>
        <v>13</v>
      </c>
      <c r="O9" s="1625">
        <f t="shared" si="0"/>
        <v>14</v>
      </c>
      <c r="P9" s="1625">
        <f t="shared" si="0"/>
        <v>15</v>
      </c>
    </row>
    <row r="10" spans="1:17" x14ac:dyDescent="0.3">
      <c r="A10" s="2172"/>
    </row>
    <row r="11" spans="1:17" x14ac:dyDescent="0.3">
      <c r="A11" s="1626"/>
    </row>
    <row r="12" spans="1:17" x14ac:dyDescent="0.3">
      <c r="A12" s="1627" t="s">
        <v>270</v>
      </c>
      <c r="Q12" s="1625"/>
    </row>
    <row r="13" spans="1:17" x14ac:dyDescent="0.3">
      <c r="A13" s="1618" t="s">
        <v>271</v>
      </c>
      <c r="B13" s="1628">
        <f>'5 - OP Budget (C)'!G11</f>
        <v>0</v>
      </c>
      <c r="C13" s="1625">
        <f>B13*(1+$F$5)</f>
        <v>0</v>
      </c>
      <c r="D13" s="1625">
        <f t="shared" ref="D13:P13" si="1">C13*(1+$F$5)</f>
        <v>0</v>
      </c>
      <c r="E13" s="1625">
        <f t="shared" si="1"/>
        <v>0</v>
      </c>
      <c r="F13" s="1625">
        <f t="shared" si="1"/>
        <v>0</v>
      </c>
      <c r="G13" s="1625">
        <f t="shared" si="1"/>
        <v>0</v>
      </c>
      <c r="H13" s="1625">
        <f t="shared" si="1"/>
        <v>0</v>
      </c>
      <c r="I13" s="1625">
        <f t="shared" si="1"/>
        <v>0</v>
      </c>
      <c r="J13" s="1625">
        <f t="shared" si="1"/>
        <v>0</v>
      </c>
      <c r="K13" s="1625">
        <f t="shared" si="1"/>
        <v>0</v>
      </c>
      <c r="L13" s="1625">
        <f t="shared" si="1"/>
        <v>0</v>
      </c>
      <c r="M13" s="1625">
        <f t="shared" si="1"/>
        <v>0</v>
      </c>
      <c r="N13" s="1625">
        <f t="shared" si="1"/>
        <v>0</v>
      </c>
      <c r="O13" s="1625">
        <f t="shared" si="1"/>
        <v>0</v>
      </c>
      <c r="P13" s="1625">
        <f t="shared" si="1"/>
        <v>0</v>
      </c>
      <c r="Q13" s="1625"/>
    </row>
    <row r="14" spans="1:17" x14ac:dyDescent="0.3">
      <c r="A14" s="1618" t="s">
        <v>272</v>
      </c>
      <c r="B14" s="1628">
        <f>'5 - OP Budget (C)'!G12</f>
        <v>0</v>
      </c>
      <c r="C14" s="1625">
        <f t="shared" ref="C14:P14" si="2">-(C13)*$J$5</f>
        <v>0</v>
      </c>
      <c r="D14" s="1625">
        <f t="shared" si="2"/>
        <v>0</v>
      </c>
      <c r="E14" s="1625">
        <f t="shared" si="2"/>
        <v>0</v>
      </c>
      <c r="F14" s="1625">
        <f t="shared" si="2"/>
        <v>0</v>
      </c>
      <c r="G14" s="1625">
        <f t="shared" si="2"/>
        <v>0</v>
      </c>
      <c r="H14" s="1625">
        <f t="shared" si="2"/>
        <v>0</v>
      </c>
      <c r="I14" s="1625">
        <f t="shared" si="2"/>
        <v>0</v>
      </c>
      <c r="J14" s="1625">
        <f t="shared" si="2"/>
        <v>0</v>
      </c>
      <c r="K14" s="1625">
        <f t="shared" si="2"/>
        <v>0</v>
      </c>
      <c r="L14" s="1625">
        <f t="shared" si="2"/>
        <v>0</v>
      </c>
      <c r="M14" s="1625">
        <f t="shared" si="2"/>
        <v>0</v>
      </c>
      <c r="N14" s="1625">
        <f t="shared" si="2"/>
        <v>0</v>
      </c>
      <c r="O14" s="1625">
        <f t="shared" si="2"/>
        <v>0</v>
      </c>
      <c r="P14" s="1625">
        <f t="shared" si="2"/>
        <v>0</v>
      </c>
      <c r="Q14" s="1625"/>
    </row>
    <row r="15" spans="1:17" x14ac:dyDescent="0.3">
      <c r="A15" s="1618" t="s">
        <v>152</v>
      </c>
      <c r="B15" s="1628">
        <f>'5 - OP Budget (C)'!G13</f>
        <v>0</v>
      </c>
      <c r="C15" s="1625">
        <f>B15*(1+$F$5)</f>
        <v>0</v>
      </c>
      <c r="D15" s="1625">
        <f t="shared" ref="D15:P15" si="3">C15*(1+$F$5)</f>
        <v>0</v>
      </c>
      <c r="E15" s="1625">
        <f t="shared" si="3"/>
        <v>0</v>
      </c>
      <c r="F15" s="1625">
        <f t="shared" si="3"/>
        <v>0</v>
      </c>
      <c r="G15" s="1625">
        <f t="shared" si="3"/>
        <v>0</v>
      </c>
      <c r="H15" s="1625">
        <f t="shared" si="3"/>
        <v>0</v>
      </c>
      <c r="I15" s="1625">
        <f t="shared" si="3"/>
        <v>0</v>
      </c>
      <c r="J15" s="1625">
        <f t="shared" si="3"/>
        <v>0</v>
      </c>
      <c r="K15" s="1625">
        <f t="shared" si="3"/>
        <v>0</v>
      </c>
      <c r="L15" s="1625">
        <f t="shared" si="3"/>
        <v>0</v>
      </c>
      <c r="M15" s="1625">
        <f t="shared" si="3"/>
        <v>0</v>
      </c>
      <c r="N15" s="1625">
        <f t="shared" si="3"/>
        <v>0</v>
      </c>
      <c r="O15" s="1625">
        <f t="shared" si="3"/>
        <v>0</v>
      </c>
      <c r="P15" s="1625">
        <f t="shared" si="3"/>
        <v>0</v>
      </c>
      <c r="Q15" s="1625"/>
    </row>
    <row r="16" spans="1:17" x14ac:dyDescent="0.3">
      <c r="A16" s="1618" t="s">
        <v>273</v>
      </c>
      <c r="B16" s="1628">
        <f>-B15*J6</f>
        <v>0</v>
      </c>
      <c r="C16" s="1625">
        <f>-C15*$J$6</f>
        <v>0</v>
      </c>
      <c r="D16" s="1625">
        <f>-D15*$J$6</f>
        <v>0</v>
      </c>
      <c r="E16" s="1625">
        <f>-E15*$J$6</f>
        <v>0</v>
      </c>
      <c r="F16" s="1625">
        <f>-F15*$J$6</f>
        <v>0</v>
      </c>
      <c r="G16" s="1625">
        <f>-G15*$J$6</f>
        <v>0</v>
      </c>
      <c r="H16" s="1625">
        <f t="shared" ref="H16:P16" si="4">-H15*$J$6</f>
        <v>0</v>
      </c>
      <c r="I16" s="1625">
        <f t="shared" si="4"/>
        <v>0</v>
      </c>
      <c r="J16" s="1625">
        <f t="shared" si="4"/>
        <v>0</v>
      </c>
      <c r="K16" s="1625">
        <f t="shared" si="4"/>
        <v>0</v>
      </c>
      <c r="L16" s="1625">
        <f t="shared" si="4"/>
        <v>0</v>
      </c>
      <c r="M16" s="1625">
        <f t="shared" si="4"/>
        <v>0</v>
      </c>
      <c r="N16" s="1625">
        <f t="shared" si="4"/>
        <v>0</v>
      </c>
      <c r="O16" s="1625">
        <f t="shared" si="4"/>
        <v>0</v>
      </c>
      <c r="P16" s="1625">
        <f t="shared" si="4"/>
        <v>0</v>
      </c>
      <c r="Q16" s="1625"/>
    </row>
    <row r="17" spans="1:17" x14ac:dyDescent="0.3">
      <c r="A17" s="1629" t="s">
        <v>274</v>
      </c>
      <c r="B17" s="1630">
        <f>SUM(B13:B16)</f>
        <v>0</v>
      </c>
      <c r="C17" s="1631">
        <f>+SUM(C13:C16)</f>
        <v>0</v>
      </c>
      <c r="D17" s="1631">
        <f t="shared" ref="D17:P17" si="5">+SUM(D13:D16)</f>
        <v>0</v>
      </c>
      <c r="E17" s="1631">
        <f t="shared" si="5"/>
        <v>0</v>
      </c>
      <c r="F17" s="1631">
        <f t="shared" si="5"/>
        <v>0</v>
      </c>
      <c r="G17" s="1631">
        <f t="shared" si="5"/>
        <v>0</v>
      </c>
      <c r="H17" s="1631">
        <f t="shared" si="5"/>
        <v>0</v>
      </c>
      <c r="I17" s="1631">
        <f t="shared" si="5"/>
        <v>0</v>
      </c>
      <c r="J17" s="1631">
        <f t="shared" si="5"/>
        <v>0</v>
      </c>
      <c r="K17" s="1631">
        <f t="shared" si="5"/>
        <v>0</v>
      </c>
      <c r="L17" s="1631">
        <f t="shared" si="5"/>
        <v>0</v>
      </c>
      <c r="M17" s="1631">
        <f t="shared" si="5"/>
        <v>0</v>
      </c>
      <c r="N17" s="1631">
        <f>+SUM(N13:N16)</f>
        <v>0</v>
      </c>
      <c r="O17" s="1631">
        <f t="shared" si="5"/>
        <v>0</v>
      </c>
      <c r="P17" s="1631">
        <f t="shared" si="5"/>
        <v>0</v>
      </c>
      <c r="Q17" s="1625"/>
    </row>
    <row r="18" spans="1:17" x14ac:dyDescent="0.3">
      <c r="Q18" s="1625"/>
    </row>
    <row r="19" spans="1:17" x14ac:dyDescent="0.3">
      <c r="A19" s="1627" t="s">
        <v>275</v>
      </c>
    </row>
    <row r="20" spans="1:17" x14ac:dyDescent="0.3">
      <c r="A20" s="1618" t="s">
        <v>276</v>
      </c>
      <c r="B20" s="1628">
        <f>'5 - OP Budget (C)'!G64-'5 - OP Budget (C)'!G61-'5 - OP Budget (C)'!G20-'5 - OP Budget (C)'!G21</f>
        <v>0</v>
      </c>
      <c r="C20" s="1625">
        <f>B20*(1+$F$6)</f>
        <v>0</v>
      </c>
      <c r="D20" s="1625">
        <f t="shared" ref="D20:P20" si="6">C20*(1+$F$6)</f>
        <v>0</v>
      </c>
      <c r="E20" s="1625">
        <f t="shared" si="6"/>
        <v>0</v>
      </c>
      <c r="F20" s="1625">
        <f t="shared" si="6"/>
        <v>0</v>
      </c>
      <c r="G20" s="1625">
        <f t="shared" si="6"/>
        <v>0</v>
      </c>
      <c r="H20" s="1625">
        <f t="shared" si="6"/>
        <v>0</v>
      </c>
      <c r="I20" s="1625">
        <f t="shared" si="6"/>
        <v>0</v>
      </c>
      <c r="J20" s="1625">
        <f t="shared" si="6"/>
        <v>0</v>
      </c>
      <c r="K20" s="1625">
        <f t="shared" si="6"/>
        <v>0</v>
      </c>
      <c r="L20" s="1625">
        <f t="shared" si="6"/>
        <v>0</v>
      </c>
      <c r="M20" s="1625">
        <f t="shared" si="6"/>
        <v>0</v>
      </c>
      <c r="N20" s="1625">
        <f t="shared" si="6"/>
        <v>0</v>
      </c>
      <c r="O20" s="1625">
        <f t="shared" si="6"/>
        <v>0</v>
      </c>
      <c r="P20" s="1625">
        <f t="shared" si="6"/>
        <v>0</v>
      </c>
    </row>
    <row r="21" spans="1:17" x14ac:dyDescent="0.3">
      <c r="A21" s="1618" t="s">
        <v>277</v>
      </c>
      <c r="B21" s="1628">
        <f>'5 - OP Budget (C)'!G20+'5 - OP Budget (C)'!G21</f>
        <v>0</v>
      </c>
      <c r="C21" s="1625">
        <f>B21*(1+$F$5)</f>
        <v>0</v>
      </c>
      <c r="D21" s="1625">
        <f t="shared" ref="D21:P21" si="7">C21*(1+$F$5)</f>
        <v>0</v>
      </c>
      <c r="E21" s="1625">
        <f t="shared" si="7"/>
        <v>0</v>
      </c>
      <c r="F21" s="1625">
        <f t="shared" si="7"/>
        <v>0</v>
      </c>
      <c r="G21" s="1625">
        <f t="shared" si="7"/>
        <v>0</v>
      </c>
      <c r="H21" s="1625">
        <f t="shared" si="7"/>
        <v>0</v>
      </c>
      <c r="I21" s="1625">
        <f t="shared" si="7"/>
        <v>0</v>
      </c>
      <c r="J21" s="1625">
        <f t="shared" si="7"/>
        <v>0</v>
      </c>
      <c r="K21" s="1625">
        <f t="shared" si="7"/>
        <v>0</v>
      </c>
      <c r="L21" s="1625">
        <f t="shared" si="7"/>
        <v>0</v>
      </c>
      <c r="M21" s="1625">
        <f t="shared" si="7"/>
        <v>0</v>
      </c>
      <c r="N21" s="1625">
        <f t="shared" si="7"/>
        <v>0</v>
      </c>
      <c r="O21" s="1625">
        <f t="shared" si="7"/>
        <v>0</v>
      </c>
      <c r="P21" s="1625">
        <f t="shared" si="7"/>
        <v>0</v>
      </c>
    </row>
    <row r="22" spans="1:17" x14ac:dyDescent="0.3">
      <c r="A22" s="1618" t="s">
        <v>278</v>
      </c>
      <c r="B22" s="1628">
        <f>'5 - OP Budget (C)'!G61</f>
        <v>0</v>
      </c>
      <c r="C22" s="1625">
        <f>B22*(1+$F$7)</f>
        <v>0</v>
      </c>
      <c r="D22" s="1625">
        <f t="shared" ref="D22:O22" si="8">C22*(1+$F$7)</f>
        <v>0</v>
      </c>
      <c r="E22" s="1625">
        <f t="shared" si="8"/>
        <v>0</v>
      </c>
      <c r="F22" s="1625">
        <f t="shared" si="8"/>
        <v>0</v>
      </c>
      <c r="G22" s="1625">
        <f t="shared" si="8"/>
        <v>0</v>
      </c>
      <c r="H22" s="1625">
        <f t="shared" si="8"/>
        <v>0</v>
      </c>
      <c r="I22" s="1625">
        <f t="shared" si="8"/>
        <v>0</v>
      </c>
      <c r="J22" s="1625">
        <f t="shared" si="8"/>
        <v>0</v>
      </c>
      <c r="K22" s="1625">
        <f t="shared" si="8"/>
        <v>0</v>
      </c>
      <c r="L22" s="1625">
        <f t="shared" si="8"/>
        <v>0</v>
      </c>
      <c r="M22" s="1625">
        <f t="shared" si="8"/>
        <v>0</v>
      </c>
      <c r="N22" s="1625">
        <f t="shared" si="8"/>
        <v>0</v>
      </c>
      <c r="O22" s="1625">
        <f t="shared" si="8"/>
        <v>0</v>
      </c>
      <c r="P22" s="1625">
        <f>O22*(1+$F$7)</f>
        <v>0</v>
      </c>
      <c r="Q22" s="1625"/>
    </row>
    <row r="23" spans="1:17" x14ac:dyDescent="0.3">
      <c r="A23" s="1618" t="s">
        <v>279</v>
      </c>
      <c r="B23" s="1628">
        <f>SUM(B20:B22)</f>
        <v>0</v>
      </c>
      <c r="C23" s="1625">
        <f t="shared" ref="C23:P23" si="9">SUM(C20:C22)</f>
        <v>0</v>
      </c>
      <c r="D23" s="1625">
        <f t="shared" si="9"/>
        <v>0</v>
      </c>
      <c r="E23" s="1625">
        <f t="shared" si="9"/>
        <v>0</v>
      </c>
      <c r="F23" s="1625">
        <f t="shared" si="9"/>
        <v>0</v>
      </c>
      <c r="G23" s="1625">
        <f t="shared" si="9"/>
        <v>0</v>
      </c>
      <c r="H23" s="1625">
        <f t="shared" si="9"/>
        <v>0</v>
      </c>
      <c r="I23" s="1625">
        <f t="shared" si="9"/>
        <v>0</v>
      </c>
      <c r="J23" s="1625">
        <f t="shared" si="9"/>
        <v>0</v>
      </c>
      <c r="K23" s="1625">
        <f t="shared" si="9"/>
        <v>0</v>
      </c>
      <c r="L23" s="1625">
        <f t="shared" si="9"/>
        <v>0</v>
      </c>
      <c r="M23" s="1625">
        <f t="shared" si="9"/>
        <v>0</v>
      </c>
      <c r="N23" s="1625">
        <f t="shared" si="9"/>
        <v>0</v>
      </c>
      <c r="O23" s="1625">
        <f t="shared" si="9"/>
        <v>0</v>
      </c>
      <c r="P23" s="1625">
        <f t="shared" si="9"/>
        <v>0</v>
      </c>
      <c r="Q23" s="1625"/>
    </row>
    <row r="24" spans="1:17" x14ac:dyDescent="0.3">
      <c r="B24" s="1625"/>
      <c r="C24" s="1625"/>
      <c r="D24" s="1625"/>
      <c r="E24" s="1625"/>
      <c r="F24" s="1625"/>
      <c r="G24" s="1625"/>
      <c r="H24" s="1625"/>
      <c r="I24" s="1625"/>
      <c r="J24" s="1625"/>
      <c r="K24" s="1625"/>
      <c r="L24" s="1625"/>
      <c r="M24" s="1625"/>
      <c r="N24" s="1625"/>
      <c r="O24" s="1625"/>
      <c r="P24" s="1625"/>
      <c r="Q24" s="1625"/>
    </row>
    <row r="25" spans="1:17" x14ac:dyDescent="0.3">
      <c r="A25" s="1629" t="s">
        <v>280</v>
      </c>
      <c r="B25" s="1630">
        <f>B17-B23</f>
        <v>0</v>
      </c>
      <c r="C25" s="1631">
        <f t="shared" ref="C25:P25" si="10">C17-C23</f>
        <v>0</v>
      </c>
      <c r="D25" s="1631">
        <f t="shared" si="10"/>
        <v>0</v>
      </c>
      <c r="E25" s="1631">
        <f t="shared" si="10"/>
        <v>0</v>
      </c>
      <c r="F25" s="1631">
        <f t="shared" si="10"/>
        <v>0</v>
      </c>
      <c r="G25" s="1631">
        <f t="shared" si="10"/>
        <v>0</v>
      </c>
      <c r="H25" s="1631">
        <f t="shared" si="10"/>
        <v>0</v>
      </c>
      <c r="I25" s="1631">
        <f t="shared" si="10"/>
        <v>0</v>
      </c>
      <c r="J25" s="1631">
        <f t="shared" si="10"/>
        <v>0</v>
      </c>
      <c r="K25" s="1631">
        <f t="shared" si="10"/>
        <v>0</v>
      </c>
      <c r="L25" s="1631">
        <f t="shared" si="10"/>
        <v>0</v>
      </c>
      <c r="M25" s="1631">
        <f t="shared" si="10"/>
        <v>0</v>
      </c>
      <c r="N25" s="1631">
        <f t="shared" si="10"/>
        <v>0</v>
      </c>
      <c r="O25" s="1631">
        <f t="shared" si="10"/>
        <v>0</v>
      </c>
      <c r="P25" s="1631">
        <f t="shared" si="10"/>
        <v>0</v>
      </c>
      <c r="Q25" s="1625"/>
    </row>
    <row r="26" spans="1:17" x14ac:dyDescent="0.3">
      <c r="Q26" s="1625"/>
    </row>
    <row r="27" spans="1:17" x14ac:dyDescent="0.3">
      <c r="A27" s="1627" t="s">
        <v>281</v>
      </c>
    </row>
    <row r="28" spans="1:17" x14ac:dyDescent="0.3">
      <c r="A28" s="1618" t="str">
        <f>'3b - Sources of Funds'!A8</f>
        <v>Permanent Loan</v>
      </c>
      <c r="B28" s="1632" t="str">
        <f>'3b - Sources of Funds'!G8</f>
        <v/>
      </c>
      <c r="C28" s="1625" t="str">
        <f>B28</f>
        <v/>
      </c>
      <c r="D28" s="1625" t="str">
        <f t="shared" ref="D28:P28" si="11">C28</f>
        <v/>
      </c>
      <c r="E28" s="1625" t="str">
        <f t="shared" si="11"/>
        <v/>
      </c>
      <c r="F28" s="1625" t="str">
        <f t="shared" si="11"/>
        <v/>
      </c>
      <c r="G28" s="1625" t="str">
        <f t="shared" si="11"/>
        <v/>
      </c>
      <c r="H28" s="1625" t="str">
        <f t="shared" si="11"/>
        <v/>
      </c>
      <c r="I28" s="1625" t="str">
        <f t="shared" si="11"/>
        <v/>
      </c>
      <c r="J28" s="1625" t="str">
        <f t="shared" si="11"/>
        <v/>
      </c>
      <c r="K28" s="1625" t="str">
        <f t="shared" si="11"/>
        <v/>
      </c>
      <c r="L28" s="1625" t="str">
        <f t="shared" si="11"/>
        <v/>
      </c>
      <c r="M28" s="1625" t="str">
        <f t="shared" si="11"/>
        <v/>
      </c>
      <c r="N28" s="1625" t="str">
        <f t="shared" si="11"/>
        <v/>
      </c>
      <c r="O28" s="1625" t="str">
        <f t="shared" si="11"/>
        <v/>
      </c>
      <c r="P28" s="1625" t="str">
        <f t="shared" si="11"/>
        <v/>
      </c>
      <c r="Q28" s="1625"/>
    </row>
    <row r="29" spans="1:17" x14ac:dyDescent="0.3">
      <c r="A29" s="1638">
        <f>'3b - Sources of Funds'!C9</f>
        <v>0</v>
      </c>
      <c r="B29" s="1632" t="str">
        <f>'3b - Sources of Funds'!G9</f>
        <v/>
      </c>
      <c r="C29" s="1625" t="str">
        <f t="shared" ref="C29:P32" si="12">+B29</f>
        <v/>
      </c>
      <c r="D29" s="1625" t="str">
        <f t="shared" si="12"/>
        <v/>
      </c>
      <c r="E29" s="1625" t="str">
        <f t="shared" si="12"/>
        <v/>
      </c>
      <c r="F29" s="1625" t="str">
        <f t="shared" si="12"/>
        <v/>
      </c>
      <c r="G29" s="1625" t="str">
        <f t="shared" si="12"/>
        <v/>
      </c>
      <c r="H29" s="1625" t="str">
        <f t="shared" si="12"/>
        <v/>
      </c>
      <c r="I29" s="1625" t="str">
        <f t="shared" si="12"/>
        <v/>
      </c>
      <c r="J29" s="1625" t="str">
        <f t="shared" si="12"/>
        <v/>
      </c>
      <c r="K29" s="1625" t="str">
        <f t="shared" si="12"/>
        <v/>
      </c>
      <c r="L29" s="1625" t="str">
        <f t="shared" si="12"/>
        <v/>
      </c>
      <c r="M29" s="1625" t="str">
        <f t="shared" si="12"/>
        <v/>
      </c>
      <c r="N29" s="1625" t="str">
        <f t="shared" si="12"/>
        <v/>
      </c>
      <c r="O29" s="1625" t="str">
        <f t="shared" si="12"/>
        <v/>
      </c>
      <c r="P29" s="1625" t="str">
        <f t="shared" si="12"/>
        <v/>
      </c>
      <c r="Q29" s="1625"/>
    </row>
    <row r="30" spans="1:17" x14ac:dyDescent="0.3">
      <c r="A30" s="1638">
        <f>'3b - Sources of Funds'!C10</f>
        <v>0</v>
      </c>
      <c r="B30" s="1632" t="str">
        <f>'3b - Sources of Funds'!G10</f>
        <v/>
      </c>
      <c r="C30" s="1625" t="str">
        <f t="shared" si="12"/>
        <v/>
      </c>
      <c r="D30" s="1625" t="str">
        <f t="shared" si="12"/>
        <v/>
      </c>
      <c r="E30" s="1625" t="str">
        <f t="shared" si="12"/>
        <v/>
      </c>
      <c r="F30" s="1625" t="str">
        <f t="shared" si="12"/>
        <v/>
      </c>
      <c r="G30" s="1625" t="str">
        <f t="shared" si="12"/>
        <v/>
      </c>
      <c r="H30" s="1625" t="str">
        <f t="shared" si="12"/>
        <v/>
      </c>
      <c r="I30" s="1625" t="str">
        <f t="shared" si="12"/>
        <v/>
      </c>
      <c r="J30" s="1625" t="str">
        <f t="shared" si="12"/>
        <v/>
      </c>
      <c r="K30" s="1625" t="str">
        <f t="shared" si="12"/>
        <v/>
      </c>
      <c r="L30" s="1625" t="str">
        <f t="shared" si="12"/>
        <v/>
      </c>
      <c r="M30" s="1625" t="str">
        <f t="shared" si="12"/>
        <v/>
      </c>
      <c r="N30" s="1625" t="str">
        <f t="shared" si="12"/>
        <v/>
      </c>
      <c r="O30" s="1625" t="str">
        <f t="shared" si="12"/>
        <v/>
      </c>
      <c r="P30" s="1625" t="str">
        <f t="shared" si="12"/>
        <v/>
      </c>
      <c r="Q30" s="1625"/>
    </row>
    <row r="31" spans="1:17" x14ac:dyDescent="0.3">
      <c r="A31" s="1638">
        <f>'3b - Sources of Funds'!C11</f>
        <v>0</v>
      </c>
      <c r="B31" s="1632" t="str">
        <f>'3b - Sources of Funds'!G11</f>
        <v/>
      </c>
      <c r="C31" s="1625" t="str">
        <f t="shared" si="12"/>
        <v/>
      </c>
      <c r="D31" s="1625" t="str">
        <f t="shared" si="12"/>
        <v/>
      </c>
      <c r="E31" s="1625" t="str">
        <f t="shared" si="12"/>
        <v/>
      </c>
      <c r="F31" s="1625" t="str">
        <f t="shared" si="12"/>
        <v/>
      </c>
      <c r="G31" s="1625" t="str">
        <f t="shared" si="12"/>
        <v/>
      </c>
      <c r="H31" s="1625" t="str">
        <f t="shared" si="12"/>
        <v/>
      </c>
      <c r="I31" s="1625" t="str">
        <f t="shared" si="12"/>
        <v/>
      </c>
      <c r="J31" s="1625" t="str">
        <f t="shared" si="12"/>
        <v/>
      </c>
      <c r="K31" s="1625" t="str">
        <f t="shared" si="12"/>
        <v/>
      </c>
      <c r="L31" s="1625" t="str">
        <f t="shared" si="12"/>
        <v/>
      </c>
      <c r="M31" s="1625" t="str">
        <f t="shared" si="12"/>
        <v/>
      </c>
      <c r="N31" s="1625" t="str">
        <f t="shared" si="12"/>
        <v/>
      </c>
      <c r="O31" s="1625" t="str">
        <f t="shared" si="12"/>
        <v/>
      </c>
      <c r="P31" s="1625" t="str">
        <f t="shared" si="12"/>
        <v/>
      </c>
    </row>
    <row r="32" spans="1:17" x14ac:dyDescent="0.3">
      <c r="A32" s="1638">
        <f>'3b - Sources of Funds'!C12</f>
        <v>0</v>
      </c>
      <c r="B32" s="1632" t="str">
        <f>'3b - Sources of Funds'!G12</f>
        <v/>
      </c>
      <c r="C32" s="1625" t="str">
        <f t="shared" si="12"/>
        <v/>
      </c>
      <c r="D32" s="1625" t="str">
        <f t="shared" si="12"/>
        <v/>
      </c>
      <c r="E32" s="1625" t="str">
        <f t="shared" si="12"/>
        <v/>
      </c>
      <c r="F32" s="1625" t="str">
        <f t="shared" si="12"/>
        <v/>
      </c>
      <c r="G32" s="1625" t="str">
        <f t="shared" si="12"/>
        <v/>
      </c>
      <c r="H32" s="1625" t="str">
        <f t="shared" si="12"/>
        <v/>
      </c>
      <c r="I32" s="1625" t="str">
        <f t="shared" si="12"/>
        <v/>
      </c>
      <c r="J32" s="1625" t="str">
        <f t="shared" si="12"/>
        <v/>
      </c>
      <c r="K32" s="1625" t="str">
        <f t="shared" si="12"/>
        <v/>
      </c>
      <c r="L32" s="1625" t="str">
        <f t="shared" si="12"/>
        <v/>
      </c>
      <c r="M32" s="1625" t="str">
        <f t="shared" si="12"/>
        <v/>
      </c>
      <c r="N32" s="1625" t="str">
        <f t="shared" si="12"/>
        <v/>
      </c>
      <c r="O32" s="1625" t="str">
        <f t="shared" si="12"/>
        <v/>
      </c>
      <c r="P32" s="1625" t="str">
        <f t="shared" si="12"/>
        <v/>
      </c>
    </row>
    <row r="33" spans="1:16" x14ac:dyDescent="0.3">
      <c r="A33" s="1629" t="s">
        <v>282</v>
      </c>
      <c r="B33" s="1630">
        <f>SUM(B28:B32)</f>
        <v>0</v>
      </c>
      <c r="C33" s="1631">
        <f>SUM(C28:C32)</f>
        <v>0</v>
      </c>
      <c r="D33" s="1631">
        <f t="shared" ref="D33:P33" si="13">SUM(D28:D32)</f>
        <v>0</v>
      </c>
      <c r="E33" s="1631">
        <f t="shared" si="13"/>
        <v>0</v>
      </c>
      <c r="F33" s="1631">
        <f t="shared" si="13"/>
        <v>0</v>
      </c>
      <c r="G33" s="1631">
        <f t="shared" si="13"/>
        <v>0</v>
      </c>
      <c r="H33" s="1631">
        <f t="shared" si="13"/>
        <v>0</v>
      </c>
      <c r="I33" s="1631">
        <f t="shared" si="13"/>
        <v>0</v>
      </c>
      <c r="J33" s="1631">
        <f t="shared" si="13"/>
        <v>0</v>
      </c>
      <c r="K33" s="1631">
        <f t="shared" si="13"/>
        <v>0</v>
      </c>
      <c r="L33" s="1631">
        <f t="shared" si="13"/>
        <v>0</v>
      </c>
      <c r="M33" s="1631">
        <f t="shared" si="13"/>
        <v>0</v>
      </c>
      <c r="N33" s="1631">
        <f t="shared" si="13"/>
        <v>0</v>
      </c>
      <c r="O33" s="1631">
        <f t="shared" si="13"/>
        <v>0</v>
      </c>
      <c r="P33" s="1631">
        <f t="shared" si="13"/>
        <v>0</v>
      </c>
    </row>
    <row r="35" spans="1:16" x14ac:dyDescent="0.3">
      <c r="A35" s="1629" t="s">
        <v>283</v>
      </c>
      <c r="B35" s="1630">
        <f>B25-B33</f>
        <v>0</v>
      </c>
      <c r="C35" s="1631">
        <f>C25-C33</f>
        <v>0</v>
      </c>
      <c r="D35" s="1631">
        <f t="shared" ref="D35:P35" si="14">D25-D33</f>
        <v>0</v>
      </c>
      <c r="E35" s="1631">
        <f t="shared" si="14"/>
        <v>0</v>
      </c>
      <c r="F35" s="1631">
        <f t="shared" si="14"/>
        <v>0</v>
      </c>
      <c r="G35" s="1631">
        <f t="shared" si="14"/>
        <v>0</v>
      </c>
      <c r="H35" s="1631">
        <f t="shared" si="14"/>
        <v>0</v>
      </c>
      <c r="I35" s="1631">
        <f t="shared" si="14"/>
        <v>0</v>
      </c>
      <c r="J35" s="1631">
        <f t="shared" si="14"/>
        <v>0</v>
      </c>
      <c r="K35" s="1631">
        <f t="shared" si="14"/>
        <v>0</v>
      </c>
      <c r="L35" s="1631">
        <f t="shared" si="14"/>
        <v>0</v>
      </c>
      <c r="M35" s="1631">
        <f t="shared" si="14"/>
        <v>0</v>
      </c>
      <c r="N35" s="1631">
        <f t="shared" si="14"/>
        <v>0</v>
      </c>
      <c r="O35" s="1631">
        <f t="shared" si="14"/>
        <v>0</v>
      </c>
      <c r="P35" s="1631">
        <f t="shared" si="14"/>
        <v>0</v>
      </c>
    </row>
    <row r="36" spans="1:16" x14ac:dyDescent="0.3">
      <c r="B36" s="1625"/>
      <c r="C36" s="1625"/>
      <c r="D36" s="1625"/>
      <c r="E36" s="1625"/>
      <c r="F36" s="1625"/>
      <c r="G36" s="1625"/>
      <c r="H36" s="1625"/>
      <c r="I36" s="1625"/>
      <c r="J36" s="1625"/>
      <c r="K36" s="1625"/>
      <c r="L36" s="1625"/>
      <c r="M36" s="1625"/>
      <c r="N36" s="1625"/>
      <c r="O36" s="1625"/>
      <c r="P36" s="1625"/>
    </row>
    <row r="37" spans="1:16" x14ac:dyDescent="0.3">
      <c r="A37" s="1633" t="s">
        <v>1224</v>
      </c>
      <c r="B37" s="1634" t="e">
        <f>(+B25)/B28</f>
        <v>#VALUE!</v>
      </c>
      <c r="C37" s="1634" t="e">
        <f>(+C25)/C28</f>
        <v>#VALUE!</v>
      </c>
      <c r="D37" s="1634" t="e">
        <f t="shared" ref="D37:P37" si="15">(+D25)/D28</f>
        <v>#VALUE!</v>
      </c>
      <c r="E37" s="1634" t="e">
        <f t="shared" si="15"/>
        <v>#VALUE!</v>
      </c>
      <c r="F37" s="1634" t="e">
        <f t="shared" si="15"/>
        <v>#VALUE!</v>
      </c>
      <c r="G37" s="1634" t="e">
        <f t="shared" si="15"/>
        <v>#VALUE!</v>
      </c>
      <c r="H37" s="1634" t="e">
        <f t="shared" si="15"/>
        <v>#VALUE!</v>
      </c>
      <c r="I37" s="1634" t="e">
        <f t="shared" si="15"/>
        <v>#VALUE!</v>
      </c>
      <c r="J37" s="1634" t="e">
        <f t="shared" si="15"/>
        <v>#VALUE!</v>
      </c>
      <c r="K37" s="1634" t="e">
        <f t="shared" si="15"/>
        <v>#VALUE!</v>
      </c>
      <c r="L37" s="1634" t="e">
        <f t="shared" si="15"/>
        <v>#VALUE!</v>
      </c>
      <c r="M37" s="1634" t="e">
        <f t="shared" si="15"/>
        <v>#VALUE!</v>
      </c>
      <c r="N37" s="1634" t="e">
        <f t="shared" si="15"/>
        <v>#VALUE!</v>
      </c>
      <c r="O37" s="1634" t="e">
        <f t="shared" si="15"/>
        <v>#VALUE!</v>
      </c>
      <c r="P37" s="1634" t="e">
        <f t="shared" si="15"/>
        <v>#VALUE!</v>
      </c>
    </row>
    <row r="38" spans="1:16" x14ac:dyDescent="0.3">
      <c r="A38" s="1633" t="s">
        <v>284</v>
      </c>
      <c r="B38" s="1635" t="e">
        <f>(B25)/B33</f>
        <v>#DIV/0!</v>
      </c>
      <c r="C38" s="1634" t="e">
        <f>(+C25)/C33</f>
        <v>#DIV/0!</v>
      </c>
      <c r="D38" s="1634" t="e">
        <f t="shared" ref="D38:P38" si="16">(+D25)/D33</f>
        <v>#DIV/0!</v>
      </c>
      <c r="E38" s="1634" t="e">
        <f t="shared" si="16"/>
        <v>#DIV/0!</v>
      </c>
      <c r="F38" s="1634" t="e">
        <f t="shared" si="16"/>
        <v>#DIV/0!</v>
      </c>
      <c r="G38" s="1634" t="e">
        <f t="shared" si="16"/>
        <v>#DIV/0!</v>
      </c>
      <c r="H38" s="1634" t="e">
        <f t="shared" si="16"/>
        <v>#DIV/0!</v>
      </c>
      <c r="I38" s="1634" t="e">
        <f t="shared" si="16"/>
        <v>#DIV/0!</v>
      </c>
      <c r="J38" s="1634" t="e">
        <f t="shared" si="16"/>
        <v>#DIV/0!</v>
      </c>
      <c r="K38" s="1634" t="e">
        <f t="shared" si="16"/>
        <v>#DIV/0!</v>
      </c>
      <c r="L38" s="1634" t="e">
        <f t="shared" si="16"/>
        <v>#DIV/0!</v>
      </c>
      <c r="M38" s="1634" t="e">
        <f t="shared" si="16"/>
        <v>#DIV/0!</v>
      </c>
      <c r="N38" s="1634" t="e">
        <f t="shared" si="16"/>
        <v>#DIV/0!</v>
      </c>
      <c r="O38" s="1634" t="e">
        <f t="shared" si="16"/>
        <v>#DIV/0!</v>
      </c>
      <c r="P38" s="1634" t="e">
        <f t="shared" si="16"/>
        <v>#DIV/0!</v>
      </c>
    </row>
    <row r="39" spans="1:16" x14ac:dyDescent="0.3">
      <c r="A39" s="1633"/>
      <c r="B39" s="1617"/>
      <c r="C39" s="1617"/>
      <c r="D39" s="1617"/>
      <c r="E39" s="1617"/>
      <c r="F39" s="1617"/>
      <c r="G39" s="1617"/>
      <c r="H39" s="1617"/>
      <c r="I39" s="1617"/>
      <c r="J39" s="1617"/>
      <c r="K39" s="1617"/>
      <c r="L39" s="1617"/>
      <c r="M39" s="1617"/>
      <c r="N39" s="1617"/>
      <c r="O39" s="1617"/>
      <c r="P39" s="1617"/>
    </row>
    <row r="40" spans="1:16" x14ac:dyDescent="0.3">
      <c r="A40" s="1633"/>
      <c r="B40" s="1617"/>
      <c r="C40" s="1617"/>
      <c r="D40" s="1617"/>
      <c r="E40" s="1617"/>
      <c r="F40" s="1617"/>
      <c r="G40" s="1617"/>
      <c r="H40" s="1617"/>
      <c r="I40" s="1617"/>
      <c r="J40" s="1617"/>
      <c r="K40" s="1617"/>
      <c r="L40" s="1617"/>
      <c r="M40" s="1617"/>
      <c r="N40" s="1617"/>
      <c r="O40" s="1617"/>
      <c r="P40" s="1617"/>
    </row>
    <row r="41" spans="1:16" ht="15.5" thickBot="1" x14ac:dyDescent="0.35">
      <c r="A41" s="1633" t="s">
        <v>30</v>
      </c>
      <c r="B41" s="1636">
        <f>'3b - Sources of Funds'!E15-'6 - CF Projection (C-1)'!B35</f>
        <v>0</v>
      </c>
      <c r="C41" s="1636">
        <f>B41-C35</f>
        <v>0</v>
      </c>
      <c r="D41" s="1636">
        <f t="shared" ref="D41:P41" si="17">C41-D35</f>
        <v>0</v>
      </c>
      <c r="E41" s="1636">
        <f t="shared" si="17"/>
        <v>0</v>
      </c>
      <c r="F41" s="1636">
        <f t="shared" si="17"/>
        <v>0</v>
      </c>
      <c r="G41" s="1636">
        <f t="shared" si="17"/>
        <v>0</v>
      </c>
      <c r="H41" s="1636">
        <f t="shared" si="17"/>
        <v>0</v>
      </c>
      <c r="I41" s="1636">
        <f t="shared" si="17"/>
        <v>0</v>
      </c>
      <c r="J41" s="1636">
        <f t="shared" si="17"/>
        <v>0</v>
      </c>
      <c r="K41" s="1636">
        <f t="shared" si="17"/>
        <v>0</v>
      </c>
      <c r="L41" s="1636">
        <f t="shared" si="17"/>
        <v>0</v>
      </c>
      <c r="M41" s="1636">
        <f t="shared" si="17"/>
        <v>0</v>
      </c>
      <c r="N41" s="1636">
        <f t="shared" si="17"/>
        <v>0</v>
      </c>
      <c r="O41" s="1636">
        <f t="shared" si="17"/>
        <v>0</v>
      </c>
      <c r="P41" s="1636">
        <f t="shared" si="17"/>
        <v>0</v>
      </c>
    </row>
    <row r="42" spans="1:16" ht="15.5" thickTop="1" x14ac:dyDescent="0.3">
      <c r="A42" s="1637"/>
      <c r="B42" s="1637"/>
      <c r="C42" s="1637"/>
      <c r="D42" s="1637"/>
      <c r="E42" s="1637"/>
      <c r="F42" s="1637"/>
      <c r="G42" s="1637"/>
      <c r="H42" s="1637"/>
      <c r="I42" s="1637"/>
      <c r="J42" s="1637"/>
      <c r="K42" s="1637"/>
      <c r="L42" s="1637"/>
      <c r="M42" s="1637"/>
      <c r="N42" s="1637"/>
      <c r="O42" s="1637"/>
      <c r="P42" s="1637"/>
    </row>
    <row r="43" spans="1:16" x14ac:dyDescent="0.3">
      <c r="E43" s="1638"/>
      <c r="F43" s="1638"/>
      <c r="G43" s="1638"/>
      <c r="H43" s="1638"/>
      <c r="I43" s="1638"/>
      <c r="J43" s="1638"/>
    </row>
    <row r="44" spans="1:16" x14ac:dyDescent="0.3">
      <c r="A44" s="1638"/>
      <c r="B44" s="1625"/>
      <c r="C44" s="1638"/>
      <c r="D44" s="1638"/>
      <c r="E44" s="1638"/>
      <c r="F44" s="1638"/>
      <c r="G44" s="1638"/>
      <c r="H44" s="1638"/>
      <c r="I44" s="1638"/>
      <c r="J44" s="1638"/>
    </row>
    <row r="45" spans="1:16" x14ac:dyDescent="0.3">
      <c r="A45" s="1638"/>
      <c r="B45" s="1625"/>
      <c r="C45" s="1638"/>
      <c r="D45" s="1638"/>
      <c r="E45" s="1638"/>
      <c r="F45" s="1638"/>
      <c r="G45" s="1638"/>
      <c r="H45" s="1638"/>
      <c r="I45" s="1638"/>
      <c r="J45" s="1638"/>
    </row>
    <row r="46" spans="1:16" x14ac:dyDescent="0.3">
      <c r="A46" s="1638"/>
      <c r="B46" s="1625"/>
      <c r="C46" s="1638"/>
      <c r="D46" s="1638" t="s">
        <v>56</v>
      </c>
      <c r="E46" s="1638" t="s">
        <v>56</v>
      </c>
      <c r="F46" s="1638"/>
      <c r="G46" s="1638"/>
      <c r="H46" s="1638"/>
      <c r="I46" s="1638" t="s">
        <v>56</v>
      </c>
      <c r="J46" s="1638"/>
    </row>
    <row r="47" spans="1:16" x14ac:dyDescent="0.3">
      <c r="A47" s="1638"/>
      <c r="B47" s="1625"/>
      <c r="C47" s="1638"/>
      <c r="D47" s="1638" t="s">
        <v>56</v>
      </c>
      <c r="E47" s="1638" t="s">
        <v>56</v>
      </c>
      <c r="F47" s="1638"/>
      <c r="G47" s="1638" t="s">
        <v>56</v>
      </c>
      <c r="H47" s="1638"/>
      <c r="I47" s="1638" t="s">
        <v>56</v>
      </c>
      <c r="J47" s="1638"/>
    </row>
    <row r="48" spans="1:16" x14ac:dyDescent="0.3">
      <c r="A48" s="1638"/>
      <c r="B48" s="1625"/>
      <c r="C48" s="1638"/>
      <c r="D48" s="1638" t="s">
        <v>56</v>
      </c>
      <c r="E48" s="1638" t="s">
        <v>56</v>
      </c>
      <c r="F48" s="1638"/>
      <c r="G48" s="1638"/>
      <c r="H48" s="1638"/>
      <c r="I48" s="1638"/>
      <c r="J48" s="1638"/>
    </row>
    <row r="58" spans="1:10" x14ac:dyDescent="0.3">
      <c r="A58" s="1638"/>
      <c r="B58" s="1638"/>
      <c r="C58" s="1638"/>
      <c r="D58" s="1638"/>
      <c r="E58" s="1638"/>
      <c r="F58" s="1638"/>
      <c r="G58" s="1638"/>
      <c r="H58" s="1638"/>
      <c r="I58" s="1638"/>
      <c r="J58" s="1638"/>
    </row>
  </sheetData>
  <mergeCells count="7">
    <mergeCell ref="A9:A10"/>
    <mergeCell ref="A1:P1"/>
    <mergeCell ref="A2:P2"/>
    <mergeCell ref="A3:P3"/>
    <mergeCell ref="D4:F4"/>
    <mergeCell ref="H6:I6"/>
    <mergeCell ref="A7:B7"/>
  </mergeCells>
  <phoneticPr fontId="154" type="noConversion"/>
  <conditionalFormatting sqref="B38:P38">
    <cfRule type="cellIs" dxfId="1" priority="2" operator="lessThan">
      <formula>1.2</formula>
    </cfRule>
  </conditionalFormatting>
  <conditionalFormatting sqref="P41">
    <cfRule type="cellIs" dxfId="0" priority="1" operator="greaterThan">
      <formula>0</formula>
    </cfRule>
  </conditionalFormatting>
  <pageMargins left="0.7" right="0.7" top="0.75" bottom="0.75" header="0.3" footer="0.3"/>
  <pageSetup scale="48" orientation="landscape"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45187-3258-4300-9094-877D68AEB5F1}">
  <sheetPr codeName="Sheet29">
    <pageSetUpPr fitToPage="1"/>
  </sheetPr>
  <dimension ref="A1:N93"/>
  <sheetViews>
    <sheetView showGridLines="0" showRowColHeaders="0" workbookViewId="0">
      <selection activeCell="D70" sqref="D70"/>
    </sheetView>
  </sheetViews>
  <sheetFormatPr defaultColWidth="9.7265625" defaultRowHeight="14" x14ac:dyDescent="0.3"/>
  <cols>
    <col min="1" max="1" width="4.7265625" style="1264" customWidth="1"/>
    <col min="2" max="2" width="6.7265625" style="1264" customWidth="1"/>
    <col min="3" max="3" width="66.453125" style="1264" bestFit="1" customWidth="1"/>
    <col min="4" max="4" width="12.7265625" style="1264" customWidth="1"/>
    <col min="5" max="5" width="13.453125" style="1264" customWidth="1"/>
    <col min="6" max="6" width="13.1796875" style="1264" customWidth="1"/>
    <col min="7" max="8" width="12.7265625" style="1264" hidden="1" customWidth="1"/>
    <col min="9" max="9" width="13" style="1264" hidden="1" customWidth="1"/>
    <col min="10" max="10" width="5.453125" style="1264" customWidth="1"/>
    <col min="11" max="16384" width="9.7265625" style="1264"/>
  </cols>
  <sheetData>
    <row r="1" spans="1:9" x14ac:dyDescent="0.3">
      <c r="A1" s="2141" t="s">
        <v>1386</v>
      </c>
      <c r="B1" s="2141"/>
      <c r="C1" s="2141"/>
      <c r="D1" s="2141"/>
      <c r="E1" s="2141"/>
      <c r="F1" s="2141"/>
      <c r="G1" s="2141"/>
      <c r="H1" s="2141"/>
    </row>
    <row r="2" spans="1:9" x14ac:dyDescent="0.3">
      <c r="A2" s="2142" t="s">
        <v>1225</v>
      </c>
      <c r="B2" s="2142"/>
      <c r="C2" s="2142"/>
      <c r="D2" s="2142"/>
      <c r="E2" s="2142"/>
      <c r="F2" s="2142"/>
      <c r="G2" s="2142"/>
      <c r="H2" s="2142"/>
      <c r="I2" s="2142"/>
    </row>
    <row r="3" spans="1:9" x14ac:dyDescent="0.3">
      <c r="A3" s="2141" t="s">
        <v>1226</v>
      </c>
      <c r="B3" s="2141"/>
      <c r="C3" s="2141"/>
      <c r="D3" s="2141"/>
      <c r="E3" s="2141"/>
      <c r="F3" s="2141"/>
      <c r="G3" s="2141"/>
      <c r="H3" s="2141"/>
    </row>
    <row r="4" spans="1:9" ht="4.5" customHeight="1" thickBot="1" x14ac:dyDescent="0.35">
      <c r="B4" s="1639"/>
      <c r="C4" s="1639"/>
      <c r="D4" s="1639"/>
      <c r="E4" s="1639"/>
      <c r="F4" s="1265"/>
    </row>
    <row r="5" spans="1:9" ht="15.75" customHeight="1" thickBot="1" x14ac:dyDescent="0.35">
      <c r="C5" s="1439" t="s">
        <v>0</v>
      </c>
      <c r="D5" s="2179">
        <f>'2 - Page 1'!D20</f>
        <v>0</v>
      </c>
      <c r="E5" s="2180"/>
      <c r="F5" s="2181"/>
      <c r="G5" s="2182" t="s">
        <v>201</v>
      </c>
      <c r="H5" s="2183"/>
      <c r="I5" s="2183"/>
    </row>
    <row r="6" spans="1:9" ht="3.75" customHeight="1" thickBot="1" x14ac:dyDescent="0.35">
      <c r="B6" s="1265"/>
      <c r="C6" s="1265"/>
      <c r="D6" s="1639"/>
      <c r="E6" s="1639"/>
      <c r="F6" s="1265"/>
      <c r="G6" s="1641"/>
      <c r="H6" s="1642"/>
      <c r="I6" s="1641"/>
    </row>
    <row r="7" spans="1:9" ht="14.5" thickBot="1" x14ac:dyDescent="0.35">
      <c r="C7" s="1439" t="s">
        <v>202</v>
      </c>
      <c r="D7" s="1643"/>
      <c r="E7" s="1266" t="s">
        <v>203</v>
      </c>
      <c r="F7" s="1643"/>
      <c r="G7" s="2182" t="s">
        <v>204</v>
      </c>
      <c r="H7" s="2183"/>
      <c r="I7" s="2183"/>
    </row>
    <row r="8" spans="1:9" ht="4.5" customHeight="1" x14ac:dyDescent="0.3">
      <c r="B8" s="1639" t="s">
        <v>56</v>
      </c>
      <c r="D8" s="1639"/>
      <c r="E8" s="1639"/>
      <c r="F8" s="1265"/>
      <c r="G8" s="1641"/>
      <c r="H8" s="1642"/>
    </row>
    <row r="9" spans="1:9" ht="54" customHeight="1" x14ac:dyDescent="0.3">
      <c r="B9" s="1644"/>
      <c r="C9" s="1645" t="s">
        <v>205</v>
      </c>
      <c r="D9" s="1646" t="s">
        <v>1227</v>
      </c>
      <c r="E9" s="1646" t="s">
        <v>1228</v>
      </c>
      <c r="F9" s="1646" t="s">
        <v>1229</v>
      </c>
      <c r="G9" s="1646" t="s">
        <v>1230</v>
      </c>
      <c r="H9" s="1647" t="s">
        <v>1231</v>
      </c>
      <c r="I9" s="1648" t="s">
        <v>1232</v>
      </c>
    </row>
    <row r="10" spans="1:9" x14ac:dyDescent="0.3">
      <c r="A10" s="1460" t="s">
        <v>206</v>
      </c>
      <c r="B10" s="1649" t="s">
        <v>1233</v>
      </c>
      <c r="C10" s="1268"/>
      <c r="D10" s="1650">
        <f>E10+F10</f>
        <v>0</v>
      </c>
      <c r="E10" s="1451"/>
      <c r="F10" s="1451"/>
      <c r="G10" s="1473"/>
      <c r="H10" s="1473"/>
      <c r="I10" s="1473"/>
    </row>
    <row r="11" spans="1:9" ht="14.5" thickBot="1" x14ac:dyDescent="0.35">
      <c r="A11" s="1460" t="s">
        <v>208</v>
      </c>
      <c r="B11" s="1649" t="s">
        <v>1234</v>
      </c>
      <c r="C11" s="1456"/>
      <c r="D11" s="1650">
        <f t="shared" ref="D11:D17" si="0">E11+F11</f>
        <v>0</v>
      </c>
      <c r="E11" s="1451"/>
      <c r="F11" s="1451"/>
      <c r="G11" s="1451"/>
      <c r="H11" s="1451"/>
      <c r="I11" s="1451"/>
    </row>
    <row r="12" spans="1:9" ht="14.5" thickTop="1" x14ac:dyDescent="0.3">
      <c r="A12" s="1651" t="s">
        <v>210</v>
      </c>
      <c r="B12" s="1652" t="s">
        <v>211</v>
      </c>
      <c r="D12" s="1653"/>
      <c r="E12" s="1654"/>
      <c r="F12" s="1654"/>
      <c r="G12" s="1654"/>
      <c r="H12" s="1654"/>
      <c r="I12" s="1654"/>
    </row>
    <row r="13" spans="1:9" x14ac:dyDescent="0.3">
      <c r="A13" s="1655"/>
      <c r="B13" s="1649"/>
      <c r="C13" s="1456" t="s">
        <v>1235</v>
      </c>
      <c r="D13" s="1650">
        <f t="shared" si="0"/>
        <v>0</v>
      </c>
      <c r="E13" s="1451"/>
      <c r="F13" s="1451"/>
      <c r="G13" s="1451"/>
      <c r="H13" s="1451"/>
      <c r="I13" s="1451"/>
    </row>
    <row r="14" spans="1:9" x14ac:dyDescent="0.3">
      <c r="A14" s="1655"/>
      <c r="B14" s="1649"/>
      <c r="C14" s="1456" t="s">
        <v>1236</v>
      </c>
      <c r="D14" s="1650">
        <f t="shared" si="0"/>
        <v>0</v>
      </c>
      <c r="E14" s="1451"/>
      <c r="F14" s="1451"/>
      <c r="G14" s="1451"/>
      <c r="H14" s="1451"/>
      <c r="I14" s="1451"/>
    </row>
    <row r="15" spans="1:9" x14ac:dyDescent="0.3">
      <c r="A15" s="1655"/>
      <c r="B15" s="1649"/>
      <c r="C15" s="1456" t="s">
        <v>1237</v>
      </c>
      <c r="D15" s="1650">
        <f t="shared" si="0"/>
        <v>0</v>
      </c>
      <c r="E15" s="1451"/>
      <c r="F15" s="1451"/>
      <c r="G15" s="1451"/>
      <c r="H15" s="1451"/>
      <c r="I15" s="1451"/>
    </row>
    <row r="16" spans="1:9" x14ac:dyDescent="0.3">
      <c r="A16" s="1655"/>
      <c r="B16" s="1649"/>
      <c r="C16" s="1456" t="s">
        <v>1238</v>
      </c>
      <c r="D16" s="1650">
        <f t="shared" si="0"/>
        <v>0</v>
      </c>
      <c r="E16" s="1451"/>
      <c r="F16" s="1451"/>
      <c r="G16" s="1451"/>
      <c r="H16" s="1451"/>
      <c r="I16" s="1451"/>
    </row>
    <row r="17" spans="1:14" x14ac:dyDescent="0.3">
      <c r="A17" s="1655"/>
      <c r="B17" s="1649"/>
      <c r="C17" s="1456" t="s">
        <v>1239</v>
      </c>
      <c r="D17" s="1650">
        <f t="shared" si="0"/>
        <v>0</v>
      </c>
      <c r="E17" s="1451"/>
      <c r="F17" s="1451"/>
      <c r="G17" s="1451"/>
      <c r="H17" s="1451"/>
      <c r="I17" s="1451"/>
    </row>
    <row r="18" spans="1:14" ht="14.5" thickBot="1" x14ac:dyDescent="0.35">
      <c r="A18" s="1656"/>
      <c r="B18" s="1649"/>
      <c r="C18" s="1657" t="s">
        <v>1240</v>
      </c>
      <c r="D18" s="1658">
        <f t="shared" ref="D18:I18" si="1">SUM(D13:D17)</f>
        <v>0</v>
      </c>
      <c r="E18" s="1659">
        <f t="shared" si="1"/>
        <v>0</v>
      </c>
      <c r="F18" s="1659">
        <f t="shared" si="1"/>
        <v>0</v>
      </c>
      <c r="G18" s="1659">
        <f t="shared" si="1"/>
        <v>0</v>
      </c>
      <c r="H18" s="1658">
        <f t="shared" si="1"/>
        <v>0</v>
      </c>
      <c r="I18" s="1658">
        <f t="shared" si="1"/>
        <v>0</v>
      </c>
    </row>
    <row r="19" spans="1:14" ht="14.5" thickTop="1" x14ac:dyDescent="0.3">
      <c r="A19" s="1651" t="s">
        <v>218</v>
      </c>
      <c r="B19" s="1660" t="s">
        <v>219</v>
      </c>
      <c r="C19" s="1661"/>
      <c r="D19" s="1653"/>
      <c r="E19" s="1654"/>
      <c r="F19" s="1654"/>
      <c r="G19" s="1654"/>
      <c r="H19" s="1654"/>
      <c r="I19" s="1460"/>
    </row>
    <row r="20" spans="1:14" x14ac:dyDescent="0.3">
      <c r="A20" s="1655"/>
      <c r="B20" s="1456"/>
      <c r="C20" s="1456" t="s">
        <v>1241</v>
      </c>
      <c r="D20" s="1662">
        <f>E20+F20</f>
        <v>0</v>
      </c>
      <c r="E20" s="1451"/>
      <c r="F20" s="1451"/>
      <c r="G20" s="1451"/>
      <c r="H20" s="1451"/>
      <c r="I20" s="1451"/>
    </row>
    <row r="21" spans="1:14" x14ac:dyDescent="0.3">
      <c r="A21" s="1655"/>
      <c r="B21" s="1456"/>
      <c r="C21" s="1456" t="s">
        <v>1242</v>
      </c>
      <c r="D21" s="1662">
        <f t="shared" ref="D21:D35" si="2">E21+F21</f>
        <v>0</v>
      </c>
      <c r="E21" s="1451"/>
      <c r="F21" s="1451"/>
      <c r="G21" s="1451"/>
      <c r="H21" s="1451"/>
      <c r="I21" s="1451"/>
    </row>
    <row r="22" spans="1:14" x14ac:dyDescent="0.3">
      <c r="A22" s="1655"/>
      <c r="B22" s="1456"/>
      <c r="C22" s="1456" t="s">
        <v>1243</v>
      </c>
      <c r="D22" s="1662">
        <f t="shared" si="2"/>
        <v>0</v>
      </c>
      <c r="E22" s="1451"/>
      <c r="F22" s="1451"/>
      <c r="G22" s="1451"/>
      <c r="H22" s="1451"/>
      <c r="I22" s="1451"/>
    </row>
    <row r="23" spans="1:14" x14ac:dyDescent="0.3">
      <c r="A23" s="1655"/>
      <c r="B23" s="1663"/>
      <c r="C23" s="1456" t="s">
        <v>1244</v>
      </c>
      <c r="D23" s="1662">
        <f t="shared" si="2"/>
        <v>0</v>
      </c>
      <c r="E23" s="1451"/>
      <c r="F23" s="1451"/>
      <c r="G23" s="1451"/>
      <c r="H23" s="1451"/>
      <c r="I23" s="1451"/>
    </row>
    <row r="24" spans="1:14" x14ac:dyDescent="0.3">
      <c r="A24" s="1655"/>
      <c r="B24" s="1663"/>
      <c r="C24" s="1456" t="s">
        <v>1245</v>
      </c>
      <c r="D24" s="1662">
        <f t="shared" si="2"/>
        <v>0</v>
      </c>
      <c r="E24" s="1451"/>
      <c r="F24" s="1451"/>
      <c r="G24" s="1451"/>
      <c r="H24" s="1451"/>
      <c r="I24" s="1451"/>
    </row>
    <row r="25" spans="1:14" x14ac:dyDescent="0.3">
      <c r="A25" s="1655"/>
      <c r="B25" s="1663"/>
      <c r="C25" s="1456" t="s">
        <v>1246</v>
      </c>
      <c r="D25" s="1662">
        <f t="shared" si="2"/>
        <v>0</v>
      </c>
      <c r="E25" s="1451"/>
      <c r="F25" s="1451"/>
      <c r="G25" s="1451"/>
      <c r="H25" s="1451"/>
      <c r="I25" s="1451"/>
    </row>
    <row r="26" spans="1:14" x14ac:dyDescent="0.3">
      <c r="A26" s="1655"/>
      <c r="B26" s="1663"/>
      <c r="C26" s="1456" t="s">
        <v>1247</v>
      </c>
      <c r="D26" s="1662">
        <f t="shared" si="2"/>
        <v>0</v>
      </c>
      <c r="E26" s="1451"/>
      <c r="F26" s="1451"/>
      <c r="G26" s="1451"/>
      <c r="H26" s="1451"/>
      <c r="I26" s="1451"/>
    </row>
    <row r="27" spans="1:14" x14ac:dyDescent="0.3">
      <c r="A27" s="1655"/>
      <c r="B27" s="1663"/>
      <c r="C27" s="1456" t="s">
        <v>1248</v>
      </c>
      <c r="D27" s="1662">
        <f t="shared" si="2"/>
        <v>0</v>
      </c>
      <c r="E27" s="1451"/>
      <c r="F27" s="1451"/>
      <c r="G27" s="1451"/>
      <c r="H27" s="1451"/>
      <c r="I27" s="1451"/>
    </row>
    <row r="28" spans="1:14" x14ac:dyDescent="0.3">
      <c r="A28" s="1655"/>
      <c r="B28" s="1663"/>
      <c r="C28" s="1456" t="s">
        <v>1249</v>
      </c>
      <c r="D28" s="1662">
        <f t="shared" si="2"/>
        <v>0</v>
      </c>
      <c r="E28" s="1451"/>
      <c r="F28" s="1451"/>
      <c r="G28" s="1451"/>
      <c r="H28" s="1451"/>
      <c r="I28" s="1451"/>
    </row>
    <row r="29" spans="1:14" x14ac:dyDescent="0.3">
      <c r="A29" s="1655"/>
      <c r="B29" s="1663"/>
      <c r="C29" s="1456" t="s">
        <v>1250</v>
      </c>
      <c r="D29" s="1662">
        <f t="shared" si="2"/>
        <v>0</v>
      </c>
      <c r="E29" s="1451"/>
      <c r="F29" s="1451"/>
      <c r="G29" s="1451"/>
      <c r="H29" s="1451"/>
      <c r="I29" s="1451"/>
    </row>
    <row r="30" spans="1:14" x14ac:dyDescent="0.3">
      <c r="A30" s="1655"/>
      <c r="B30" s="1663"/>
      <c r="C30" s="1456" t="s">
        <v>1251</v>
      </c>
      <c r="D30" s="1662">
        <f t="shared" si="2"/>
        <v>0</v>
      </c>
      <c r="E30" s="1451"/>
      <c r="F30" s="1451"/>
      <c r="G30" s="1451"/>
      <c r="H30" s="1451"/>
      <c r="I30" s="1451"/>
      <c r="N30" s="1266"/>
    </row>
    <row r="31" spans="1:14" x14ac:dyDescent="0.3">
      <c r="A31" s="1655"/>
      <c r="B31" s="1663"/>
      <c r="C31" s="1456" t="s">
        <v>1252</v>
      </c>
      <c r="D31" s="1662">
        <f t="shared" si="2"/>
        <v>0</v>
      </c>
      <c r="E31" s="1451"/>
      <c r="F31" s="1451"/>
      <c r="G31" s="1451"/>
      <c r="H31" s="1451"/>
      <c r="I31" s="1451"/>
    </row>
    <row r="32" spans="1:14" x14ac:dyDescent="0.3">
      <c r="A32" s="1655"/>
      <c r="B32" s="1663"/>
      <c r="C32" s="1456" t="s">
        <v>1253</v>
      </c>
      <c r="D32" s="1662">
        <f t="shared" si="2"/>
        <v>0</v>
      </c>
      <c r="E32" s="1451"/>
      <c r="F32" s="1451"/>
      <c r="G32" s="1451"/>
      <c r="H32" s="1451"/>
      <c r="I32" s="1451"/>
    </row>
    <row r="33" spans="1:11" x14ac:dyDescent="0.3">
      <c r="A33" s="1655"/>
      <c r="B33" s="1663"/>
      <c r="C33" s="1456" t="s">
        <v>1254</v>
      </c>
      <c r="D33" s="1662">
        <f t="shared" si="2"/>
        <v>0</v>
      </c>
      <c r="E33" s="1451"/>
      <c r="F33" s="1451"/>
      <c r="G33" s="1451"/>
      <c r="H33" s="1451"/>
      <c r="I33" s="1451"/>
    </row>
    <row r="34" spans="1:11" x14ac:dyDescent="0.3">
      <c r="A34" s="1655"/>
      <c r="B34" s="1663"/>
      <c r="C34" s="1264" t="s">
        <v>1255</v>
      </c>
      <c r="D34" s="1662">
        <f t="shared" si="2"/>
        <v>0</v>
      </c>
      <c r="E34" s="1451"/>
      <c r="F34" s="1451"/>
      <c r="G34" s="1451"/>
      <c r="H34" s="1451"/>
      <c r="I34" s="1451"/>
    </row>
    <row r="35" spans="1:11" x14ac:dyDescent="0.3">
      <c r="A35" s="1655"/>
      <c r="B35" s="1456"/>
      <c r="C35" s="1460" t="s">
        <v>1256</v>
      </c>
      <c r="D35" s="1662">
        <f t="shared" si="2"/>
        <v>0</v>
      </c>
      <c r="E35" s="1451"/>
      <c r="F35" s="1451"/>
      <c r="G35" s="1451"/>
      <c r="H35" s="1451"/>
      <c r="I35" s="1451"/>
    </row>
    <row r="36" spans="1:11" ht="14.5" thickBot="1" x14ac:dyDescent="0.35">
      <c r="A36" s="1656"/>
      <c r="B36" s="1594"/>
      <c r="C36" s="1661" t="s">
        <v>233</v>
      </c>
      <c r="D36" s="1659">
        <f t="shared" ref="D36:I36" si="3">SUM(D20:D35)</f>
        <v>0</v>
      </c>
      <c r="E36" s="1659">
        <f t="shared" si="3"/>
        <v>0</v>
      </c>
      <c r="F36" s="1659">
        <f t="shared" si="3"/>
        <v>0</v>
      </c>
      <c r="G36" s="1659">
        <f t="shared" si="3"/>
        <v>0</v>
      </c>
      <c r="H36" s="1659">
        <f t="shared" si="3"/>
        <v>0</v>
      </c>
      <c r="I36" s="1659">
        <f t="shared" si="3"/>
        <v>0</v>
      </c>
    </row>
    <row r="37" spans="1:11" ht="14.5" thickTop="1" x14ac:dyDescent="0.3">
      <c r="A37" s="1651" t="s">
        <v>234</v>
      </c>
      <c r="B37" s="1649" t="s">
        <v>235</v>
      </c>
      <c r="C37" s="1456"/>
      <c r="D37" s="1664"/>
      <c r="E37" s="1664"/>
      <c r="F37" s="1664"/>
      <c r="G37" s="1664"/>
      <c r="H37" s="1664"/>
      <c r="I37" s="1460"/>
    </row>
    <row r="38" spans="1:11" x14ac:dyDescent="0.3">
      <c r="A38" s="1655"/>
      <c r="B38" s="1456"/>
      <c r="C38" s="1457"/>
      <c r="D38" s="1650">
        <f>E38+F38</f>
        <v>0</v>
      </c>
      <c r="E38" s="1451"/>
      <c r="F38" s="1451"/>
      <c r="G38" s="1451"/>
      <c r="H38" s="1451"/>
      <c r="I38" s="1665"/>
    </row>
    <row r="39" spans="1:11" x14ac:dyDescent="0.3">
      <c r="A39" s="1655"/>
      <c r="B39" s="1456"/>
      <c r="C39" s="1457"/>
      <c r="D39" s="1650">
        <f t="shared" ref="D39:D40" si="4">E39+F39</f>
        <v>0</v>
      </c>
      <c r="E39" s="1451"/>
      <c r="F39" s="1451"/>
      <c r="G39" s="1451"/>
      <c r="H39" s="1451"/>
      <c r="I39" s="1665"/>
    </row>
    <row r="40" spans="1:11" x14ac:dyDescent="0.3">
      <c r="A40" s="1655"/>
      <c r="B40" s="1456"/>
      <c r="C40" s="1457"/>
      <c r="D40" s="1650">
        <f t="shared" si="4"/>
        <v>0</v>
      </c>
      <c r="E40" s="1451"/>
      <c r="F40" s="1451"/>
      <c r="G40" s="1451"/>
      <c r="H40" s="1451"/>
      <c r="I40" s="1665"/>
    </row>
    <row r="41" spans="1:11" ht="14.5" thickBot="1" x14ac:dyDescent="0.35">
      <c r="A41" s="1656"/>
      <c r="B41" s="1594"/>
      <c r="C41" s="1661" t="s">
        <v>236</v>
      </c>
      <c r="D41" s="1659">
        <f t="shared" ref="D41:I41" si="5">SUM(D38:D40)</f>
        <v>0</v>
      </c>
      <c r="E41" s="1659">
        <f t="shared" si="5"/>
        <v>0</v>
      </c>
      <c r="F41" s="1659">
        <f t="shared" si="5"/>
        <v>0</v>
      </c>
      <c r="G41" s="1659">
        <f t="shared" si="5"/>
        <v>0</v>
      </c>
      <c r="H41" s="1659">
        <f t="shared" si="5"/>
        <v>0</v>
      </c>
      <c r="I41" s="1659">
        <f t="shared" si="5"/>
        <v>0</v>
      </c>
    </row>
    <row r="42" spans="1:11" ht="14.5" thickTop="1" x14ac:dyDescent="0.3">
      <c r="A42" s="1651" t="s">
        <v>237</v>
      </c>
      <c r="B42" s="1649" t="s">
        <v>238</v>
      </c>
      <c r="C42" s="1456"/>
      <c r="D42" s="1664"/>
      <c r="E42" s="1664"/>
      <c r="F42" s="1664"/>
      <c r="G42" s="1666"/>
      <c r="H42" s="1666"/>
      <c r="I42" s="1460"/>
    </row>
    <row r="43" spans="1:11" x14ac:dyDescent="0.3">
      <c r="A43" s="1655"/>
      <c r="B43" s="1667"/>
      <c r="C43" s="1668" t="s">
        <v>1257</v>
      </c>
      <c r="D43" s="1650">
        <f>E43+F43</f>
        <v>0</v>
      </c>
      <c r="E43" s="1451"/>
      <c r="F43" s="1451"/>
      <c r="G43" s="1451"/>
      <c r="H43" s="1451"/>
      <c r="I43" s="1451"/>
    </row>
    <row r="44" spans="1:11" x14ac:dyDescent="0.3">
      <c r="A44" s="1655"/>
      <c r="B44" s="1667"/>
      <c r="C44" s="1669"/>
      <c r="D44" s="1650">
        <f t="shared" ref="D44:D45" si="6">E44+F44</f>
        <v>0</v>
      </c>
      <c r="E44" s="1451"/>
      <c r="F44" s="1451"/>
      <c r="G44" s="1451"/>
      <c r="H44" s="1451"/>
      <c r="I44" s="1451"/>
    </row>
    <row r="45" spans="1:11" x14ac:dyDescent="0.3">
      <c r="A45" s="1655"/>
      <c r="B45" s="1667"/>
      <c r="C45" s="1669"/>
      <c r="D45" s="1650">
        <f t="shared" si="6"/>
        <v>0</v>
      </c>
      <c r="E45" s="1451"/>
      <c r="F45" s="1451"/>
      <c r="G45" s="1451"/>
      <c r="H45" s="1451"/>
      <c r="I45" s="1451"/>
    </row>
    <row r="46" spans="1:11" ht="14.5" thickBot="1" x14ac:dyDescent="0.35">
      <c r="A46" s="1656"/>
      <c r="B46" s="1594"/>
      <c r="C46" s="1661" t="s">
        <v>241</v>
      </c>
      <c r="D46" s="1659">
        <f t="shared" ref="D46:I46" si="7">SUM(D43:D45)</f>
        <v>0</v>
      </c>
      <c r="E46" s="1659">
        <f t="shared" si="7"/>
        <v>0</v>
      </c>
      <c r="F46" s="1659">
        <f t="shared" si="7"/>
        <v>0</v>
      </c>
      <c r="G46" s="1659">
        <f t="shared" si="7"/>
        <v>0</v>
      </c>
      <c r="H46" s="1659">
        <f t="shared" si="7"/>
        <v>0</v>
      </c>
      <c r="I46" s="1659">
        <f t="shared" si="7"/>
        <v>0</v>
      </c>
    </row>
    <row r="47" spans="1:11" ht="18.75" customHeight="1" thickTop="1" thickBot="1" x14ac:dyDescent="0.35">
      <c r="A47" s="1460" t="s">
        <v>242</v>
      </c>
      <c r="B47" s="1670" t="s">
        <v>1258</v>
      </c>
      <c r="C47" s="1671"/>
      <c r="D47" s="1672">
        <f t="shared" ref="D47:I47" si="8">+D10+D11+D18+D36+D41+D46</f>
        <v>0</v>
      </c>
      <c r="E47" s="1672">
        <f t="shared" si="8"/>
        <v>0</v>
      </c>
      <c r="F47" s="1672">
        <f t="shared" si="8"/>
        <v>0</v>
      </c>
      <c r="G47" s="1672">
        <f t="shared" si="8"/>
        <v>0</v>
      </c>
      <c r="H47" s="1672">
        <f t="shared" si="8"/>
        <v>0</v>
      </c>
      <c r="I47" s="1672">
        <f t="shared" si="8"/>
        <v>0</v>
      </c>
    </row>
    <row r="48" spans="1:11" ht="16" x14ac:dyDescent="0.3">
      <c r="B48" s="1673" t="s">
        <v>1259</v>
      </c>
      <c r="C48" s="1268"/>
      <c r="K48" s="1674"/>
    </row>
    <row r="49" spans="2:11" ht="16" x14ac:dyDescent="0.3">
      <c r="B49" s="1673"/>
      <c r="C49" s="1268"/>
      <c r="K49" s="1674"/>
    </row>
    <row r="50" spans="2:11" ht="14.5" thickBot="1" x14ac:dyDescent="0.35">
      <c r="K50" s="1674"/>
    </row>
    <row r="51" spans="2:11" ht="26.25" customHeight="1" thickBot="1" x14ac:dyDescent="0.35">
      <c r="B51" s="1670" t="s">
        <v>1260</v>
      </c>
      <c r="C51" s="1675"/>
      <c r="D51" s="1676" t="s">
        <v>1261</v>
      </c>
      <c r="E51" s="1677" t="s">
        <v>1228</v>
      </c>
      <c r="F51" s="1678" t="s">
        <v>1229</v>
      </c>
      <c r="G51" s="1679" t="s">
        <v>1262</v>
      </c>
      <c r="H51" s="1680" t="s">
        <v>1231</v>
      </c>
      <c r="I51" s="1648" t="s">
        <v>1232</v>
      </c>
      <c r="K51" s="1674"/>
    </row>
    <row r="52" spans="2:11" x14ac:dyDescent="0.3">
      <c r="B52" s="1663"/>
      <c r="C52" s="1681" t="s">
        <v>69</v>
      </c>
      <c r="D52" s="1682">
        <f t="shared" ref="D52:D57" si="9">E52+F52</f>
        <v>0</v>
      </c>
      <c r="E52" s="1451"/>
      <c r="F52" s="1451"/>
      <c r="G52" s="1683"/>
      <c r="H52" s="1451"/>
      <c r="I52" s="1451"/>
    </row>
    <row r="53" spans="2:11" x14ac:dyDescent="0.3">
      <c r="B53" s="1663"/>
      <c r="C53" s="1684" t="s">
        <v>70</v>
      </c>
      <c r="D53" s="1682">
        <f t="shared" si="9"/>
        <v>0</v>
      </c>
      <c r="E53" s="1451"/>
      <c r="F53" s="1451"/>
      <c r="G53" s="1683"/>
      <c r="H53" s="1451"/>
      <c r="I53" s="1451"/>
    </row>
    <row r="54" spans="2:11" x14ac:dyDescent="0.3">
      <c r="B54" s="1663"/>
      <c r="C54" s="1684" t="s">
        <v>71</v>
      </c>
      <c r="D54" s="1682">
        <f t="shared" si="9"/>
        <v>0</v>
      </c>
      <c r="E54" s="1451"/>
      <c r="F54" s="1451"/>
      <c r="G54" s="1683"/>
      <c r="H54" s="1451"/>
      <c r="I54" s="1451"/>
    </row>
    <row r="55" spans="2:11" x14ac:dyDescent="0.3">
      <c r="B55" s="1663"/>
      <c r="C55" s="1685" t="s">
        <v>73</v>
      </c>
      <c r="D55" s="1682">
        <f t="shared" si="9"/>
        <v>0</v>
      </c>
      <c r="E55" s="1451"/>
      <c r="F55" s="1451"/>
      <c r="G55" s="1683"/>
      <c r="H55" s="1451"/>
      <c r="I55" s="1451"/>
    </row>
    <row r="56" spans="2:11" x14ac:dyDescent="0.3">
      <c r="B56" s="1663"/>
      <c r="C56" s="1685" t="s">
        <v>1263</v>
      </c>
      <c r="D56" s="1682">
        <f t="shared" si="9"/>
        <v>0</v>
      </c>
      <c r="E56" s="1451"/>
      <c r="F56" s="1451"/>
      <c r="G56" s="1683"/>
      <c r="H56" s="1451"/>
      <c r="I56" s="1451"/>
    </row>
    <row r="57" spans="2:11" ht="14.5" thickBot="1" x14ac:dyDescent="0.35">
      <c r="B57" s="1663"/>
      <c r="C57" s="1685" t="s">
        <v>1151</v>
      </c>
      <c r="D57" s="1682">
        <f t="shared" si="9"/>
        <v>0</v>
      </c>
      <c r="E57" s="1451"/>
      <c r="F57" s="1451"/>
      <c r="G57" s="1683"/>
      <c r="H57" s="1451"/>
      <c r="I57" s="1451"/>
    </row>
    <row r="58" spans="2:11" ht="18.75" customHeight="1" thickBot="1" x14ac:dyDescent="0.35">
      <c r="B58" s="1670" t="s">
        <v>1326</v>
      </c>
      <c r="C58" s="1670"/>
      <c r="D58" s="1672">
        <f>D47+D52+D53+D54+D55+D56+D57</f>
        <v>0</v>
      </c>
      <c r="E58" s="1672">
        <f t="shared" ref="E58:I58" si="10">E47+E52+E53+E54+E55+E56+E57</f>
        <v>0</v>
      </c>
      <c r="F58" s="1672">
        <f t="shared" si="10"/>
        <v>0</v>
      </c>
      <c r="G58" s="1672">
        <f t="shared" si="10"/>
        <v>0</v>
      </c>
      <c r="H58" s="1672">
        <f t="shared" si="10"/>
        <v>0</v>
      </c>
      <c r="I58" s="1672">
        <f t="shared" si="10"/>
        <v>0</v>
      </c>
    </row>
    <row r="59" spans="2:11" ht="18.75" customHeight="1" thickBot="1" x14ac:dyDescent="0.35">
      <c r="B59" s="1686"/>
      <c r="C59" s="1686"/>
    </row>
    <row r="60" spans="2:11" ht="14.5" thickBot="1" x14ac:dyDescent="0.35">
      <c r="B60" s="1686" t="s">
        <v>1327</v>
      </c>
      <c r="C60" s="1686"/>
    </row>
    <row r="61" spans="2:11" ht="20" x14ac:dyDescent="0.3">
      <c r="B61" s="1687" t="s">
        <v>1328</v>
      </c>
    </row>
    <row r="62" spans="2:11" x14ac:dyDescent="0.3">
      <c r="B62" s="1663"/>
      <c r="C62" s="1460" t="s">
        <v>1264</v>
      </c>
      <c r="D62" s="1662">
        <f>E62+F62</f>
        <v>0</v>
      </c>
      <c r="E62" s="1730"/>
      <c r="F62" s="1730"/>
      <c r="G62" s="1730"/>
      <c r="H62" s="1730"/>
      <c r="I62" s="1730"/>
    </row>
    <row r="63" spans="2:11" x14ac:dyDescent="0.3">
      <c r="B63" s="1663"/>
      <c r="C63" s="1460" t="s">
        <v>209</v>
      </c>
      <c r="D63" s="1662">
        <f t="shared" ref="D63:D69" si="11">E63+F63</f>
        <v>0</v>
      </c>
      <c r="E63" s="1730"/>
      <c r="F63" s="1730"/>
      <c r="G63" s="1730"/>
      <c r="H63" s="1730"/>
      <c r="I63" s="1730"/>
    </row>
    <row r="64" spans="2:11" x14ac:dyDescent="0.3">
      <c r="B64" s="1663"/>
      <c r="C64" s="1460" t="s">
        <v>1265</v>
      </c>
      <c r="D64" s="1662">
        <f t="shared" si="11"/>
        <v>0</v>
      </c>
      <c r="E64" s="1730"/>
      <c r="F64" s="1730"/>
      <c r="G64" s="1730"/>
      <c r="H64" s="1730"/>
      <c r="I64" s="1730"/>
    </row>
    <row r="65" spans="2:9" x14ac:dyDescent="0.3">
      <c r="B65" s="1663"/>
      <c r="C65" s="1460" t="s">
        <v>1266</v>
      </c>
      <c r="D65" s="1662">
        <f t="shared" si="11"/>
        <v>0</v>
      </c>
      <c r="E65" s="1730"/>
      <c r="F65" s="1730"/>
      <c r="G65" s="1730"/>
      <c r="H65" s="1730"/>
      <c r="I65" s="1730"/>
    </row>
    <row r="66" spans="2:9" x14ac:dyDescent="0.3">
      <c r="B66" s="1663"/>
      <c r="C66" s="1460" t="s">
        <v>1267</v>
      </c>
      <c r="D66" s="1662">
        <f t="shared" si="11"/>
        <v>0</v>
      </c>
      <c r="E66" s="1730"/>
      <c r="F66" s="1730"/>
      <c r="G66" s="1730"/>
      <c r="H66" s="1730"/>
      <c r="I66" s="1730"/>
    </row>
    <row r="67" spans="2:9" x14ac:dyDescent="0.3">
      <c r="B67" s="1663"/>
      <c r="C67" s="1460" t="s">
        <v>1268</v>
      </c>
      <c r="D67" s="1662">
        <f t="shared" si="11"/>
        <v>0</v>
      </c>
      <c r="E67" s="1730"/>
      <c r="F67" s="1730"/>
      <c r="G67" s="1730"/>
      <c r="H67" s="1730"/>
      <c r="I67" s="1730"/>
    </row>
    <row r="68" spans="2:9" x14ac:dyDescent="0.3">
      <c r="B68" s="1663"/>
      <c r="C68" s="1460" t="s">
        <v>1269</v>
      </c>
      <c r="D68" s="1662">
        <f t="shared" si="11"/>
        <v>0</v>
      </c>
      <c r="E68" s="1730"/>
      <c r="F68" s="1730"/>
      <c r="G68" s="1730"/>
      <c r="H68" s="1730"/>
      <c r="I68" s="1730"/>
    </row>
    <row r="69" spans="2:9" x14ac:dyDescent="0.3">
      <c r="B69" s="1663"/>
      <c r="C69" s="1460" t="s">
        <v>1270</v>
      </c>
      <c r="D69" s="1662">
        <f t="shared" si="11"/>
        <v>0</v>
      </c>
      <c r="E69" s="1730"/>
      <c r="F69" s="1730"/>
      <c r="G69" s="1730"/>
      <c r="H69" s="1730"/>
      <c r="I69" s="1730"/>
    </row>
    <row r="70" spans="2:9" ht="16" x14ac:dyDescent="0.3">
      <c r="B70" s="1673"/>
      <c r="C70" s="1268"/>
    </row>
    <row r="71" spans="2:9" x14ac:dyDescent="0.3">
      <c r="B71" s="1268"/>
      <c r="C71" s="1268"/>
    </row>
    <row r="72" spans="2:9" ht="20.149999999999999" customHeight="1" x14ac:dyDescent="0.3">
      <c r="B72" s="1268"/>
      <c r="C72" s="1556" t="s">
        <v>1271</v>
      </c>
      <c r="D72" s="2177"/>
      <c r="E72" s="2177"/>
      <c r="F72" s="2177"/>
    </row>
    <row r="73" spans="2:9" x14ac:dyDescent="0.3">
      <c r="B73" s="1268"/>
      <c r="C73" s="1556"/>
    </row>
    <row r="74" spans="2:9" ht="20.149999999999999" customHeight="1" x14ac:dyDescent="0.3">
      <c r="B74" s="1268"/>
      <c r="C74" s="1556" t="s">
        <v>1272</v>
      </c>
      <c r="D74" s="2177"/>
      <c r="E74" s="2177"/>
      <c r="F74" s="2177"/>
    </row>
    <row r="75" spans="2:9" x14ac:dyDescent="0.3">
      <c r="B75" s="1268"/>
      <c r="C75" s="1556"/>
    </row>
    <row r="76" spans="2:9" ht="20.149999999999999" customHeight="1" x14ac:dyDescent="0.3">
      <c r="B76" s="1268"/>
      <c r="C76" s="1556" t="s">
        <v>1273</v>
      </c>
      <c r="D76" s="2177"/>
      <c r="E76" s="2177"/>
      <c r="F76" s="2177"/>
    </row>
    <row r="77" spans="2:9" x14ac:dyDescent="0.3">
      <c r="B77" s="1268"/>
      <c r="C77" s="1556"/>
    </row>
    <row r="78" spans="2:9" ht="20.149999999999999" customHeight="1" x14ac:dyDescent="0.3">
      <c r="B78" s="1268"/>
      <c r="C78" s="1556" t="s">
        <v>670</v>
      </c>
      <c r="D78" s="2178"/>
      <c r="E78" s="2178"/>
      <c r="F78" s="2178"/>
    </row>
    <row r="79" spans="2:9" x14ac:dyDescent="0.3">
      <c r="B79" s="1268"/>
      <c r="C79" s="1268"/>
    </row>
    <row r="80" spans="2:9" x14ac:dyDescent="0.3">
      <c r="B80" s="1268"/>
      <c r="C80" s="1268"/>
    </row>
    <row r="81" spans="2:3" x14ac:dyDescent="0.3">
      <c r="B81" s="1268"/>
      <c r="C81" s="1268"/>
    </row>
    <row r="82" spans="2:3" x14ac:dyDescent="0.3">
      <c r="B82" s="1268"/>
      <c r="C82" s="1268"/>
    </row>
    <row r="83" spans="2:3" x14ac:dyDescent="0.3">
      <c r="B83" s="1268"/>
      <c r="C83" s="1268"/>
    </row>
    <row r="84" spans="2:3" x14ac:dyDescent="0.3">
      <c r="B84" s="1268"/>
      <c r="C84" s="1268"/>
    </row>
    <row r="85" spans="2:3" x14ac:dyDescent="0.3">
      <c r="B85" s="1268"/>
      <c r="C85" s="1268"/>
    </row>
    <row r="86" spans="2:3" x14ac:dyDescent="0.3">
      <c r="B86" s="1268"/>
      <c r="C86" s="1268"/>
    </row>
    <row r="87" spans="2:3" x14ac:dyDescent="0.3">
      <c r="B87" s="1268"/>
      <c r="C87" s="1268"/>
    </row>
    <row r="88" spans="2:3" x14ac:dyDescent="0.3">
      <c r="B88" s="1268"/>
      <c r="C88" s="1268"/>
    </row>
    <row r="89" spans="2:3" x14ac:dyDescent="0.3">
      <c r="B89" s="1268"/>
      <c r="C89" s="1268"/>
    </row>
    <row r="90" spans="2:3" x14ac:dyDescent="0.3">
      <c r="B90" s="1268"/>
      <c r="C90" s="1268"/>
    </row>
    <row r="91" spans="2:3" x14ac:dyDescent="0.3">
      <c r="B91" s="1268"/>
      <c r="C91" s="1268"/>
    </row>
    <row r="92" spans="2:3" x14ac:dyDescent="0.3">
      <c r="B92" s="1268"/>
      <c r="C92" s="1268"/>
    </row>
    <row r="93" spans="2:3" x14ac:dyDescent="0.3">
      <c r="B93" s="1268"/>
      <c r="C93" s="1268"/>
    </row>
  </sheetData>
  <mergeCells count="10">
    <mergeCell ref="D74:F74"/>
    <mergeCell ref="D76:F76"/>
    <mergeCell ref="D78:F78"/>
    <mergeCell ref="D5:F5"/>
    <mergeCell ref="A1:H1"/>
    <mergeCell ref="A2:I2"/>
    <mergeCell ref="A3:H3"/>
    <mergeCell ref="G5:I5"/>
    <mergeCell ref="G7:I7"/>
    <mergeCell ref="D72:F72"/>
  </mergeCells>
  <dataValidations count="4">
    <dataValidation type="custom" allowBlank="1" showInputMessage="1" showErrorMessage="1" error="This cell is not in the formula on line 46." sqref="D42:I42" xr:uid="{628C85C6-4649-4C48-9512-4BA21B8D8AFF}">
      <formula1>0</formula1>
    </dataValidation>
    <dataValidation type="custom" allowBlank="1" showInputMessage="1" showErrorMessage="1" error="This cell is not in the formula on line 41." sqref="D37:I37" xr:uid="{F9169B5E-98FB-4511-81A4-309B20D5CAC1}">
      <formula1>0</formula1>
    </dataValidation>
    <dataValidation type="custom" allowBlank="1" showInputMessage="1" showErrorMessage="1" error="This cell is not in the formula on line 36." sqref="D19:I19" xr:uid="{BCF628A0-477D-4ECE-AAFB-CAD894AE6EE2}">
      <formula1>0</formula1>
    </dataValidation>
    <dataValidation type="custom" allowBlank="1" showInputMessage="1" showErrorMessage="1" error="This cell is not in the formula on line 18." sqref="D12:I12" xr:uid="{2F1ECB37-439D-41AF-B87B-C57D0E2C540F}">
      <formula1>0</formula1>
    </dataValidation>
  </dataValidations>
  <printOptions horizontalCentered="1"/>
  <pageMargins left="0.45" right="0.45" top="0.5" bottom="0.5" header="0.3" footer="0.3"/>
  <pageSetup scale="61"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2CC0B-629C-4EAE-A26A-EE754A1AB7A8}">
  <sheetPr codeName="Sheet30">
    <pageSetUpPr fitToPage="1"/>
  </sheetPr>
  <dimension ref="B1:M42"/>
  <sheetViews>
    <sheetView showGridLines="0" showRowColHeaders="0" workbookViewId="0">
      <selection activeCell="B8" sqref="B8"/>
    </sheetView>
  </sheetViews>
  <sheetFormatPr defaultColWidth="9.7265625" defaultRowHeight="14" x14ac:dyDescent="0.3"/>
  <cols>
    <col min="1" max="1" width="4.453125" style="1264" customWidth="1"/>
    <col min="2" max="3" width="2.81640625" style="1264" customWidth="1"/>
    <col min="4" max="5" width="9.7265625" style="1264"/>
    <col min="6" max="6" width="15.453125" style="1264" customWidth="1"/>
    <col min="7" max="7" width="14.1796875" style="1264" customWidth="1"/>
    <col min="8" max="8" width="12.54296875" style="1264" customWidth="1"/>
    <col min="9" max="9" width="19.7265625" style="1264" customWidth="1"/>
    <col min="10" max="10" width="12.81640625" style="1264" customWidth="1"/>
    <col min="11" max="11" width="11.54296875" style="1264" customWidth="1"/>
    <col min="12" max="16384" width="9.7265625" style="1264"/>
  </cols>
  <sheetData>
    <row r="1" spans="2:13" x14ac:dyDescent="0.3">
      <c r="B1" s="2141" t="s">
        <v>1386</v>
      </c>
      <c r="C1" s="2141"/>
      <c r="D1" s="2141"/>
      <c r="E1" s="2141"/>
      <c r="F1" s="2141"/>
      <c r="G1" s="2141"/>
      <c r="H1" s="2141"/>
      <c r="I1" s="2141"/>
    </row>
    <row r="2" spans="2:13" x14ac:dyDescent="0.3">
      <c r="B2" s="2185" t="s">
        <v>1274</v>
      </c>
      <c r="C2" s="2185"/>
      <c r="D2" s="2185"/>
      <c r="E2" s="2185"/>
      <c r="F2" s="2185"/>
      <c r="G2" s="2185"/>
      <c r="H2" s="2185"/>
      <c r="I2" s="2185"/>
      <c r="J2" s="1688"/>
      <c r="K2" s="1688"/>
      <c r="L2" s="1688"/>
      <c r="M2" s="1688"/>
    </row>
    <row r="3" spans="2:13" ht="14.5" thickBot="1" x14ac:dyDescent="0.35">
      <c r="B3" s="2141" t="s">
        <v>1275</v>
      </c>
      <c r="C3" s="2141"/>
      <c r="D3" s="2141"/>
      <c r="E3" s="2141"/>
      <c r="F3" s="2141"/>
      <c r="G3" s="2141"/>
      <c r="H3" s="2141"/>
      <c r="I3" s="2141"/>
    </row>
    <row r="4" spans="2:13" ht="15.75" customHeight="1" thickBot="1" x14ac:dyDescent="0.35">
      <c r="B4" s="2186" t="s">
        <v>0</v>
      </c>
      <c r="C4" s="2186"/>
      <c r="D4" s="2187"/>
      <c r="E4" s="2162">
        <f>'2 - Page 1'!D20</f>
        <v>0</v>
      </c>
      <c r="F4" s="2184"/>
      <c r="G4" s="2163"/>
      <c r="H4" s="1689" t="s">
        <v>670</v>
      </c>
      <c r="I4" s="1690"/>
    </row>
    <row r="5" spans="2:13" ht="14.5" thickBot="1" x14ac:dyDescent="0.35">
      <c r="B5" s="1479"/>
      <c r="C5" s="1265"/>
      <c r="D5" s="1265"/>
      <c r="E5" s="1265"/>
      <c r="F5" s="1265"/>
      <c r="G5" s="1265"/>
      <c r="H5" s="1691"/>
      <c r="I5" s="1265"/>
    </row>
    <row r="6" spans="2:13" ht="42.5" thickBot="1" x14ac:dyDescent="0.35">
      <c r="B6" s="1692"/>
      <c r="C6" s="1693"/>
      <c r="D6" s="1694" t="s">
        <v>1276</v>
      </c>
      <c r="E6" s="1693"/>
      <c r="F6" s="1693"/>
      <c r="G6" s="1695" t="s">
        <v>1277</v>
      </c>
      <c r="H6" s="1696" t="s">
        <v>1278</v>
      </c>
      <c r="I6" s="1697" t="s">
        <v>1279</v>
      </c>
    </row>
    <row r="7" spans="2:13" ht="14.5" thickTop="1" x14ac:dyDescent="0.3">
      <c r="B7" s="1698" t="s">
        <v>1280</v>
      </c>
      <c r="G7" s="1731"/>
      <c r="H7" s="1699"/>
      <c r="I7" s="1700"/>
    </row>
    <row r="8" spans="2:13" x14ac:dyDescent="0.3">
      <c r="B8" s="1701"/>
      <c r="C8" s="1264" t="s">
        <v>1281</v>
      </c>
      <c r="G8" s="1731"/>
      <c r="H8" s="1702"/>
      <c r="I8" s="1703"/>
    </row>
    <row r="9" spans="2:13" x14ac:dyDescent="0.3">
      <c r="B9" s="1701"/>
      <c r="C9" s="1264" t="s">
        <v>1282</v>
      </c>
      <c r="G9" s="1731"/>
      <c r="H9" s="1702"/>
      <c r="I9" s="1703"/>
    </row>
    <row r="10" spans="2:13" x14ac:dyDescent="0.3">
      <c r="B10" s="1701"/>
      <c r="C10" s="1264" t="s">
        <v>1283</v>
      </c>
      <c r="G10" s="1731"/>
      <c r="H10" s="1702"/>
      <c r="I10" s="1703"/>
    </row>
    <row r="11" spans="2:13" x14ac:dyDescent="0.3">
      <c r="B11" s="1704"/>
      <c r="C11" s="1705" t="s">
        <v>1284</v>
      </c>
      <c r="D11" s="1705"/>
      <c r="E11" s="1705"/>
      <c r="F11" s="1705"/>
      <c r="G11" s="1731"/>
      <c r="H11" s="1702"/>
      <c r="I11" s="1703"/>
    </row>
    <row r="12" spans="2:13" x14ac:dyDescent="0.3">
      <c r="B12" s="1698" t="s">
        <v>1285</v>
      </c>
      <c r="G12" s="1731"/>
      <c r="H12" s="1702"/>
      <c r="I12" s="1703"/>
    </row>
    <row r="13" spans="2:13" x14ac:dyDescent="0.3">
      <c r="B13" s="1701"/>
      <c r="C13" s="1706" t="s">
        <v>669</v>
      </c>
      <c r="G13" s="1731"/>
      <c r="H13" s="1702"/>
      <c r="I13" s="1703"/>
    </row>
    <row r="14" spans="2:13" x14ac:dyDescent="0.3">
      <c r="B14" s="1701"/>
      <c r="D14" s="1264" t="s">
        <v>327</v>
      </c>
      <c r="G14" s="1731"/>
      <c r="H14" s="1702"/>
      <c r="I14" s="1703"/>
    </row>
    <row r="15" spans="2:13" x14ac:dyDescent="0.3">
      <c r="B15" s="1701"/>
      <c r="D15" s="1264" t="s">
        <v>1286</v>
      </c>
      <c r="G15" s="1731"/>
      <c r="H15" s="1702"/>
      <c r="I15" s="1703"/>
    </row>
    <row r="16" spans="2:13" x14ac:dyDescent="0.3">
      <c r="B16" s="1701"/>
      <c r="D16" s="1264" t="s">
        <v>1287</v>
      </c>
      <c r="G16" s="1731"/>
      <c r="H16" s="1702"/>
      <c r="I16" s="1703"/>
    </row>
    <row r="17" spans="2:10" x14ac:dyDescent="0.3">
      <c r="B17" s="1701"/>
      <c r="C17" s="1706" t="s">
        <v>1174</v>
      </c>
      <c r="G17" s="1731"/>
      <c r="H17" s="1702"/>
      <c r="I17" s="1703"/>
    </row>
    <row r="18" spans="2:10" x14ac:dyDescent="0.3">
      <c r="B18" s="1701"/>
      <c r="D18" s="1264" t="s">
        <v>327</v>
      </c>
      <c r="G18" s="1731"/>
      <c r="H18" s="1702"/>
      <c r="I18" s="1703"/>
    </row>
    <row r="19" spans="2:10" x14ac:dyDescent="0.3">
      <c r="B19" s="1701"/>
      <c r="D19" s="1264" t="s">
        <v>1286</v>
      </c>
      <c r="G19" s="1731"/>
      <c r="H19" s="1702"/>
      <c r="I19" s="1707"/>
    </row>
    <row r="20" spans="2:10" x14ac:dyDescent="0.3">
      <c r="B20" s="1701"/>
      <c r="D20" s="1264" t="s">
        <v>1287</v>
      </c>
      <c r="G20" s="1731"/>
      <c r="H20" s="1702"/>
      <c r="I20" s="1708"/>
      <c r="J20" s="1709"/>
    </row>
    <row r="21" spans="2:10" x14ac:dyDescent="0.3">
      <c r="B21" s="1701"/>
      <c r="C21" s="1706" t="s">
        <v>1288</v>
      </c>
      <c r="G21" s="1731"/>
      <c r="H21" s="1702"/>
      <c r="I21" s="1710"/>
      <c r="J21" s="1640"/>
    </row>
    <row r="22" spans="2:10" x14ac:dyDescent="0.3">
      <c r="B22" s="1701"/>
      <c r="D22" s="1264" t="s">
        <v>1289</v>
      </c>
      <c r="G22" s="1731"/>
      <c r="H22" s="1702"/>
      <c r="I22" s="1711"/>
      <c r="J22" s="1712"/>
    </row>
    <row r="23" spans="2:10" x14ac:dyDescent="0.3">
      <c r="B23" s="1701"/>
      <c r="D23" s="1264" t="s">
        <v>1290</v>
      </c>
      <c r="G23" s="1731"/>
      <c r="H23" s="1702"/>
      <c r="I23" s="1711"/>
      <c r="J23" s="1712"/>
    </row>
    <row r="24" spans="2:10" x14ac:dyDescent="0.3">
      <c r="B24" s="1701"/>
      <c r="D24" s="1264" t="s">
        <v>1291</v>
      </c>
      <c r="G24" s="1731"/>
      <c r="H24" s="1702"/>
      <c r="I24" s="1711"/>
      <c r="J24" s="1713"/>
    </row>
    <row r="25" spans="2:10" ht="14.5" thickBot="1" x14ac:dyDescent="0.35">
      <c r="B25" s="1701"/>
      <c r="C25" s="1706" t="s">
        <v>1292</v>
      </c>
      <c r="G25" s="1731"/>
      <c r="H25" s="1702"/>
      <c r="I25" s="1703"/>
    </row>
    <row r="26" spans="2:10" ht="14.5" thickBot="1" x14ac:dyDescent="0.35">
      <c r="B26" s="1701"/>
      <c r="D26" s="1439" t="s">
        <v>1293</v>
      </c>
      <c r="E26" s="1714"/>
      <c r="F26" s="1715"/>
      <c r="G26" s="1731"/>
      <c r="H26" s="1702"/>
      <c r="I26" s="1703"/>
    </row>
    <row r="27" spans="2:10" x14ac:dyDescent="0.3">
      <c r="B27" s="1701"/>
      <c r="D27" s="1264" t="s">
        <v>327</v>
      </c>
      <c r="G27" s="1731"/>
      <c r="H27" s="1702"/>
      <c r="I27" s="1703"/>
    </row>
    <row r="28" spans="2:10" x14ac:dyDescent="0.3">
      <c r="B28" s="1701"/>
      <c r="D28" s="1264" t="s">
        <v>1294</v>
      </c>
      <c r="G28" s="1731"/>
      <c r="H28" s="1702"/>
      <c r="I28" s="1703"/>
    </row>
    <row r="29" spans="2:10" x14ac:dyDescent="0.3">
      <c r="B29" s="1701"/>
      <c r="D29" s="1264" t="s">
        <v>1287</v>
      </c>
      <c r="G29" s="1731"/>
      <c r="H29" s="1702"/>
      <c r="I29" s="1703"/>
    </row>
    <row r="30" spans="2:10" ht="14.5" thickBot="1" x14ac:dyDescent="0.35">
      <c r="B30" s="1701"/>
      <c r="C30" s="1706" t="s">
        <v>1292</v>
      </c>
      <c r="G30" s="1731"/>
      <c r="H30" s="1702"/>
      <c r="I30" s="1703"/>
    </row>
    <row r="31" spans="2:10" ht="14.5" thickBot="1" x14ac:dyDescent="0.35">
      <c r="B31" s="1701"/>
      <c r="D31" s="1439" t="s">
        <v>1293</v>
      </c>
      <c r="E31" s="1714"/>
      <c r="F31" s="1715"/>
      <c r="G31" s="1731"/>
      <c r="H31" s="1702"/>
      <c r="I31" s="1703"/>
    </row>
    <row r="32" spans="2:10" x14ac:dyDescent="0.3">
      <c r="B32" s="1701"/>
      <c r="D32" s="1264" t="s">
        <v>327</v>
      </c>
      <c r="G32" s="1731"/>
      <c r="H32" s="1702"/>
      <c r="I32" s="1703"/>
    </row>
    <row r="33" spans="2:9" x14ac:dyDescent="0.3">
      <c r="B33" s="1701"/>
      <c r="D33" s="1264" t="s">
        <v>1294</v>
      </c>
      <c r="G33" s="1731"/>
      <c r="H33" s="1702"/>
      <c r="I33" s="1703"/>
    </row>
    <row r="34" spans="2:9" ht="14.5" thickBot="1" x14ac:dyDescent="0.35">
      <c r="B34" s="1704"/>
      <c r="C34" s="1705"/>
      <c r="D34" s="1705" t="s">
        <v>1287</v>
      </c>
      <c r="E34" s="1705"/>
      <c r="F34" s="1705"/>
      <c r="G34" s="1733"/>
      <c r="H34" s="1716"/>
      <c r="I34" s="1707"/>
    </row>
    <row r="35" spans="2:9" x14ac:dyDescent="0.3">
      <c r="B35" s="1698" t="s">
        <v>1295</v>
      </c>
      <c r="G35" s="1732"/>
      <c r="H35" s="1717"/>
      <c r="I35" s="1718"/>
    </row>
    <row r="36" spans="2:9" x14ac:dyDescent="0.3">
      <c r="B36" s="1698" t="s">
        <v>1296</v>
      </c>
      <c r="G36" s="1731"/>
      <c r="H36" s="1702"/>
      <c r="I36" s="1703"/>
    </row>
    <row r="37" spans="2:9" x14ac:dyDescent="0.3">
      <c r="B37" s="1698" t="s">
        <v>1297</v>
      </c>
      <c r="G37" s="1731"/>
      <c r="H37" s="1702"/>
      <c r="I37" s="1703"/>
    </row>
    <row r="38" spans="2:9" x14ac:dyDescent="0.3">
      <c r="B38" s="1698" t="s">
        <v>1298</v>
      </c>
      <c r="G38" s="1731"/>
      <c r="H38" s="1702"/>
      <c r="I38" s="1703"/>
    </row>
    <row r="39" spans="2:9" x14ac:dyDescent="0.3">
      <c r="B39" s="1698" t="s">
        <v>1299</v>
      </c>
      <c r="G39" s="1731"/>
      <c r="H39" s="1702"/>
      <c r="I39" s="1703"/>
    </row>
    <row r="40" spans="2:9" x14ac:dyDescent="0.3">
      <c r="B40" s="1698" t="s">
        <v>1300</v>
      </c>
      <c r="G40" s="1731"/>
      <c r="H40" s="1702"/>
      <c r="I40" s="1703"/>
    </row>
    <row r="41" spans="2:9" x14ac:dyDescent="0.3">
      <c r="B41" s="1698" t="s">
        <v>1301</v>
      </c>
      <c r="G41" s="1731"/>
      <c r="H41" s="1702"/>
      <c r="I41" s="1703"/>
    </row>
    <row r="42" spans="2:9" ht="14.5" thickBot="1" x14ac:dyDescent="0.35">
      <c r="B42" s="1719" t="s">
        <v>1302</v>
      </c>
      <c r="C42" s="1720"/>
      <c r="D42" s="1720"/>
      <c r="E42" s="1720"/>
      <c r="F42" s="1720"/>
      <c r="G42" s="1733"/>
      <c r="H42" s="1721"/>
      <c r="I42" s="1722"/>
    </row>
  </sheetData>
  <mergeCells count="5">
    <mergeCell ref="E4:G4"/>
    <mergeCell ref="B1:I1"/>
    <mergeCell ref="B2:I2"/>
    <mergeCell ref="B3:I3"/>
    <mergeCell ref="B4:D4"/>
  </mergeCells>
  <printOptions horizontalCentered="1"/>
  <pageMargins left="0.7" right="0.7" top="0.75" bottom="0.75" header="0.3" footer="0.3"/>
  <pageSetup scale="8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54219-F936-4D09-9706-2E6868CD6087}">
  <sheetPr codeName="Sheet141">
    <tabColor rgb="FF00918F"/>
    <pageSetUpPr fitToPage="1"/>
  </sheetPr>
  <dimension ref="A1:O37"/>
  <sheetViews>
    <sheetView showGridLines="0" showRowColHeaders="0" zoomScaleNormal="100" workbookViewId="0">
      <selection activeCell="B3" sqref="B3:N3"/>
    </sheetView>
  </sheetViews>
  <sheetFormatPr defaultColWidth="9.1796875" defaultRowHeight="14.5" x14ac:dyDescent="0.35"/>
  <sheetData>
    <row r="1" spans="1:15" ht="27" customHeight="1" x14ac:dyDescent="0.35">
      <c r="A1" s="1114"/>
      <c r="B1" s="1794" t="s">
        <v>1367</v>
      </c>
      <c r="C1" s="1794"/>
      <c r="D1" s="1794"/>
      <c r="E1" s="1794"/>
      <c r="F1" s="1794"/>
      <c r="G1" s="1794"/>
      <c r="H1" s="1794"/>
      <c r="I1" s="1794"/>
      <c r="J1" s="1794"/>
      <c r="K1" s="1794"/>
      <c r="L1" s="1794"/>
      <c r="M1" s="1794"/>
      <c r="N1" s="1794"/>
      <c r="O1" s="1112"/>
    </row>
    <row r="2" spans="1:15" ht="27" customHeight="1" x14ac:dyDescent="0.35">
      <c r="A2" s="1114"/>
      <c r="B2" s="1794" t="s">
        <v>876</v>
      </c>
      <c r="C2" s="1794"/>
      <c r="D2" s="1794"/>
      <c r="E2" s="1794"/>
      <c r="F2" s="1794"/>
      <c r="G2" s="1794"/>
      <c r="H2" s="1794"/>
      <c r="I2" s="1794"/>
      <c r="J2" s="1794"/>
      <c r="K2" s="1794"/>
      <c r="L2" s="1794"/>
      <c r="M2" s="1794"/>
      <c r="N2" s="1794"/>
      <c r="O2" s="1112"/>
    </row>
    <row r="3" spans="1:15" ht="27" customHeight="1" x14ac:dyDescent="0.35">
      <c r="A3" s="1114"/>
      <c r="B3" s="1794">
        <f>'2 - Page 1'!D20</f>
        <v>0</v>
      </c>
      <c r="C3" s="1794"/>
      <c r="D3" s="1794"/>
      <c r="E3" s="1794"/>
      <c r="F3" s="1794"/>
      <c r="G3" s="1794"/>
      <c r="H3" s="1794"/>
      <c r="I3" s="1794"/>
      <c r="J3" s="1794"/>
      <c r="K3" s="1794"/>
      <c r="L3" s="1794"/>
      <c r="M3" s="1794"/>
      <c r="N3" s="1794"/>
      <c r="O3" s="1112"/>
    </row>
    <row r="4" spans="1:15" ht="17.25" customHeight="1" x14ac:dyDescent="0.35">
      <c r="A4" s="1114"/>
      <c r="B4" s="1125"/>
      <c r="C4" s="1125"/>
      <c r="D4" s="1125"/>
      <c r="E4" s="1125"/>
      <c r="F4" s="1125"/>
      <c r="G4" s="1125"/>
      <c r="H4" s="1125"/>
      <c r="I4" s="1125"/>
      <c r="J4" s="1125"/>
      <c r="K4" s="1125"/>
      <c r="L4" s="1125"/>
      <c r="M4" s="1125"/>
      <c r="N4" s="1125"/>
      <c r="O4" s="1112"/>
    </row>
    <row r="5" spans="1:15" ht="30" customHeight="1" x14ac:dyDescent="0.35">
      <c r="A5" s="1114"/>
      <c r="B5" s="2189" t="s">
        <v>1108</v>
      </c>
      <c r="C5" s="2189"/>
      <c r="D5" s="2189"/>
      <c r="E5" s="2189"/>
      <c r="F5" s="2189"/>
      <c r="G5" s="2189"/>
      <c r="H5" s="2189"/>
      <c r="I5" s="2189"/>
      <c r="J5" s="2189"/>
      <c r="K5" s="2189"/>
      <c r="L5" s="2189"/>
      <c r="M5" s="2189"/>
      <c r="N5" s="2189"/>
      <c r="O5" s="1112"/>
    </row>
    <row r="6" spans="1:15" x14ac:dyDescent="0.35">
      <c r="A6" s="1112" t="s">
        <v>56</v>
      </c>
      <c r="B6" s="1112"/>
      <c r="C6" s="1112"/>
      <c r="D6" s="1112"/>
      <c r="E6" s="1112"/>
      <c r="F6" s="1112"/>
      <c r="G6" s="1112"/>
      <c r="H6" s="1112"/>
      <c r="I6" s="1112"/>
      <c r="J6" s="1112"/>
      <c r="K6" s="1112"/>
      <c r="L6" s="1112"/>
      <c r="M6" s="1112"/>
      <c r="N6" s="1112"/>
      <c r="O6" s="1112"/>
    </row>
    <row r="7" spans="1:15" x14ac:dyDescent="0.35">
      <c r="A7" s="1112"/>
      <c r="B7" s="1112"/>
      <c r="C7" s="1112"/>
      <c r="D7" s="1112"/>
      <c r="E7" s="1112"/>
      <c r="F7" s="1112"/>
      <c r="G7" s="1112"/>
      <c r="H7" s="1112"/>
      <c r="I7" s="1112"/>
      <c r="J7" s="1112"/>
      <c r="K7" s="1112"/>
      <c r="L7" s="1112"/>
      <c r="M7" s="1112"/>
      <c r="N7" s="1112"/>
      <c r="O7" s="1112"/>
    </row>
    <row r="8" spans="1:15" x14ac:dyDescent="0.35">
      <c r="A8" s="1112"/>
      <c r="B8" s="1112"/>
      <c r="C8" s="1112"/>
      <c r="D8" s="1112"/>
      <c r="E8" s="1112"/>
      <c r="F8" s="1112"/>
      <c r="G8" s="1112"/>
      <c r="H8" s="1112"/>
      <c r="I8" s="1112"/>
      <c r="J8" s="1112"/>
      <c r="K8" s="1112"/>
      <c r="L8" s="1112"/>
      <c r="M8" s="1112"/>
      <c r="N8" s="1112"/>
      <c r="O8" s="1112"/>
    </row>
    <row r="9" spans="1:15" x14ac:dyDescent="0.35">
      <c r="A9" s="1112"/>
      <c r="B9" s="1112"/>
      <c r="C9" s="1112"/>
      <c r="D9" s="1112"/>
      <c r="E9" s="1112"/>
      <c r="F9" s="1112"/>
      <c r="G9" s="1112"/>
      <c r="H9" s="1112"/>
      <c r="I9" s="1112"/>
      <c r="J9" s="1112"/>
      <c r="K9" s="1112"/>
      <c r="L9" s="1112"/>
      <c r="M9" s="1112"/>
      <c r="N9" s="1112"/>
      <c r="O9" s="1112"/>
    </row>
    <row r="10" spans="1:15" x14ac:dyDescent="0.35">
      <c r="A10" s="1112"/>
      <c r="B10" s="1112"/>
      <c r="C10" s="1112"/>
      <c r="D10" s="1112"/>
      <c r="E10" s="1112"/>
      <c r="F10" s="1112"/>
      <c r="G10" s="1112"/>
      <c r="H10" s="1112"/>
      <c r="I10" s="1112"/>
      <c r="J10" s="1112"/>
      <c r="K10" s="1112"/>
      <c r="L10" s="1112"/>
      <c r="M10" s="1112"/>
      <c r="N10" s="1112"/>
      <c r="O10" s="1112"/>
    </row>
    <row r="11" spans="1:15" x14ac:dyDescent="0.35">
      <c r="A11" s="1112"/>
      <c r="B11" s="1112"/>
      <c r="C11" s="1112"/>
      <c r="D11" s="1112"/>
      <c r="E11" s="1112"/>
      <c r="F11" s="1112"/>
      <c r="G11" s="1112"/>
      <c r="H11" s="1112"/>
      <c r="I11" s="1112"/>
      <c r="J11" s="1112"/>
      <c r="K11" s="1112"/>
      <c r="L11" s="1112"/>
      <c r="M11" s="1112"/>
      <c r="N11" s="1112"/>
      <c r="O11" s="1112"/>
    </row>
    <row r="12" spans="1:15" x14ac:dyDescent="0.35">
      <c r="A12" s="1112"/>
      <c r="B12" s="1112"/>
      <c r="C12" s="1112"/>
      <c r="D12" s="1112"/>
      <c r="E12" s="1112"/>
      <c r="F12" s="1112"/>
      <c r="G12" s="1112"/>
      <c r="H12" s="1112"/>
      <c r="I12" s="1112"/>
      <c r="J12" s="1112"/>
      <c r="K12" s="1112"/>
      <c r="L12" s="1112"/>
      <c r="M12" s="1112"/>
      <c r="N12" s="1112"/>
      <c r="O12" s="1112"/>
    </row>
    <row r="13" spans="1:15" x14ac:dyDescent="0.35">
      <c r="A13" s="1112"/>
      <c r="B13" s="1112"/>
      <c r="C13" s="1112"/>
      <c r="D13" s="1112"/>
      <c r="E13" s="1112"/>
      <c r="F13" s="1112"/>
      <c r="G13" s="1112"/>
      <c r="H13" s="1112"/>
      <c r="I13" s="1112"/>
      <c r="J13" s="1112"/>
      <c r="K13" s="1112"/>
      <c r="L13" s="1112"/>
      <c r="M13" s="1112"/>
      <c r="N13" s="1112"/>
      <c r="O13" s="1112"/>
    </row>
    <row r="14" spans="1:15" x14ac:dyDescent="0.35">
      <c r="A14" s="1112"/>
      <c r="B14" s="1112"/>
      <c r="C14" s="1112"/>
      <c r="D14" s="1112"/>
      <c r="E14" s="1112"/>
      <c r="F14" s="1112"/>
      <c r="G14" s="1112"/>
      <c r="H14" s="1112"/>
      <c r="I14" s="1112"/>
      <c r="J14" s="1112"/>
      <c r="K14" s="1112"/>
      <c r="L14" s="1112"/>
      <c r="M14" s="1112"/>
      <c r="N14" s="1112"/>
      <c r="O14" s="1112"/>
    </row>
    <row r="15" spans="1:15" x14ac:dyDescent="0.35">
      <c r="A15" s="1112"/>
      <c r="B15" s="1112"/>
      <c r="C15" s="1112"/>
      <c r="D15" s="1112"/>
      <c r="E15" s="1112"/>
      <c r="F15" s="1112"/>
      <c r="G15" s="1112"/>
      <c r="H15" s="1112"/>
      <c r="I15" s="1112"/>
      <c r="J15" s="1112"/>
      <c r="K15" s="1112"/>
      <c r="L15" s="1112"/>
      <c r="M15" s="1112"/>
      <c r="N15" s="1112"/>
      <c r="O15" s="1112"/>
    </row>
    <row r="16" spans="1:15" x14ac:dyDescent="0.35">
      <c r="A16" s="1112"/>
      <c r="B16" s="1112"/>
      <c r="C16" s="1112"/>
      <c r="D16" s="1112"/>
      <c r="E16" s="1112"/>
      <c r="F16" s="1112"/>
      <c r="G16" s="1112"/>
      <c r="H16" s="1112"/>
      <c r="I16" s="1112"/>
      <c r="J16" s="1112"/>
      <c r="K16" s="1112"/>
      <c r="L16" s="1112"/>
      <c r="M16" s="1112"/>
      <c r="N16" s="1112"/>
      <c r="O16" s="1112"/>
    </row>
    <row r="17" spans="1:15" x14ac:dyDescent="0.35">
      <c r="A17" s="1112"/>
      <c r="B17" s="1112"/>
      <c r="C17" s="1112"/>
      <c r="D17" s="1112"/>
      <c r="E17" s="1112"/>
      <c r="F17" s="1112"/>
      <c r="G17" s="1112"/>
      <c r="H17" s="1112"/>
      <c r="I17" s="1112"/>
      <c r="J17" s="1112"/>
      <c r="K17" s="1112"/>
      <c r="L17" s="1112"/>
      <c r="M17" s="1112"/>
      <c r="N17" s="1112"/>
      <c r="O17" s="1112"/>
    </row>
    <row r="18" spans="1:15" ht="15" thickBot="1" x14ac:dyDescent="0.4">
      <c r="A18" s="1112"/>
      <c r="B18" s="1815"/>
      <c r="C18" s="1815"/>
      <c r="D18" s="1815"/>
      <c r="E18" s="1815"/>
      <c r="F18" s="1815"/>
      <c r="G18" s="1815"/>
      <c r="H18" s="1112"/>
      <c r="I18" s="1112"/>
      <c r="J18" s="1112"/>
      <c r="K18" s="1254" t="s">
        <v>879</v>
      </c>
      <c r="L18" s="1112"/>
      <c r="M18" s="1112"/>
      <c r="N18" s="1112"/>
      <c r="O18" s="1112"/>
    </row>
    <row r="19" spans="1:15" x14ac:dyDescent="0.35">
      <c r="A19" s="1112"/>
      <c r="B19" s="2188" t="s">
        <v>877</v>
      </c>
      <c r="C19" s="2188"/>
      <c r="D19" s="2188"/>
      <c r="E19" s="2188"/>
      <c r="F19" s="2188"/>
      <c r="G19" s="2188"/>
      <c r="H19" s="1112"/>
      <c r="I19" s="1112"/>
      <c r="J19" s="1112"/>
      <c r="K19" s="1112"/>
      <c r="L19" s="1112"/>
      <c r="M19" s="1112"/>
      <c r="N19" s="1112"/>
      <c r="O19" s="1112"/>
    </row>
    <row r="20" spans="1:15" x14ac:dyDescent="0.35">
      <c r="A20" s="1112"/>
      <c r="B20" s="1112"/>
      <c r="C20" s="1112"/>
      <c r="D20" s="1112"/>
      <c r="E20" s="1112"/>
      <c r="F20" s="1112"/>
      <c r="G20" s="1112"/>
      <c r="H20" s="1112"/>
      <c r="I20" s="1112"/>
      <c r="J20" s="1112"/>
      <c r="K20" s="1112"/>
      <c r="L20" s="1112"/>
      <c r="M20" s="1112"/>
      <c r="N20" s="1112"/>
      <c r="O20" s="1112"/>
    </row>
    <row r="21" spans="1:15" x14ac:dyDescent="0.35">
      <c r="A21" s="1112"/>
      <c r="B21" s="2190"/>
      <c r="C21" s="2190"/>
      <c r="D21" s="2190"/>
      <c r="E21" s="2190"/>
      <c r="F21" s="2190"/>
      <c r="G21" s="2190"/>
      <c r="H21" s="1112"/>
      <c r="I21" s="1112"/>
      <c r="J21" s="1112"/>
      <c r="K21" s="1112"/>
      <c r="L21" s="1112"/>
      <c r="M21" s="1112"/>
      <c r="N21" s="1112"/>
      <c r="O21" s="1112"/>
    </row>
    <row r="22" spans="1:15" ht="15" thickBot="1" x14ac:dyDescent="0.4">
      <c r="A22" s="1112"/>
      <c r="B22" s="1815"/>
      <c r="C22" s="1815"/>
      <c r="D22" s="1815"/>
      <c r="E22" s="1815"/>
      <c r="F22" s="1815"/>
      <c r="G22" s="1815"/>
      <c r="H22" s="1112"/>
      <c r="I22" s="1112"/>
      <c r="J22" s="1112"/>
      <c r="K22" s="1112"/>
      <c r="L22" s="1112"/>
      <c r="M22" s="1112"/>
      <c r="N22" s="1112"/>
      <c r="O22" s="1112"/>
    </row>
    <row r="23" spans="1:15" x14ac:dyDescent="0.35">
      <c r="A23" s="1112"/>
      <c r="B23" s="1112" t="s">
        <v>878</v>
      </c>
      <c r="C23" s="1112"/>
      <c r="D23" s="1112"/>
      <c r="E23" s="1112"/>
      <c r="F23" s="1112"/>
      <c r="G23" s="1112"/>
      <c r="H23" s="1112"/>
      <c r="I23" s="1112"/>
      <c r="J23" s="1112"/>
      <c r="K23" s="1112"/>
      <c r="L23" s="1112"/>
      <c r="M23" s="1112"/>
      <c r="N23" s="1112"/>
      <c r="O23" s="1112"/>
    </row>
    <row r="24" spans="1:15" x14ac:dyDescent="0.35">
      <c r="A24" s="1112"/>
      <c r="B24" s="1112"/>
      <c r="C24" s="1112"/>
      <c r="D24" s="1112"/>
      <c r="E24" s="1112"/>
      <c r="F24" s="1112"/>
      <c r="G24" s="1112"/>
      <c r="H24" s="1112"/>
      <c r="I24" s="1112"/>
      <c r="J24" s="1112"/>
      <c r="K24" s="1112"/>
      <c r="L24" s="1112"/>
      <c r="M24" s="1112"/>
      <c r="N24" s="1112"/>
      <c r="O24" s="1112"/>
    </row>
    <row r="25" spans="1:15" ht="15" thickBot="1" x14ac:dyDescent="0.4">
      <c r="A25" s="1112"/>
      <c r="B25" s="1815"/>
      <c r="C25" s="1815"/>
      <c r="D25" s="1815"/>
      <c r="E25" s="1815"/>
      <c r="F25" s="1815"/>
      <c r="G25" s="1815"/>
      <c r="H25" s="1112"/>
      <c r="I25" s="1112"/>
      <c r="J25" s="1112"/>
      <c r="K25" s="1112"/>
      <c r="L25" s="1112"/>
      <c r="M25" s="1112"/>
      <c r="N25" s="1112"/>
      <c r="O25" s="1112"/>
    </row>
    <row r="26" spans="1:15" x14ac:dyDescent="0.35">
      <c r="A26" s="1112"/>
      <c r="B26" s="2188" t="s">
        <v>870</v>
      </c>
      <c r="C26" s="2188"/>
      <c r="D26" s="2188"/>
      <c r="E26" s="2188"/>
      <c r="F26" s="2188"/>
      <c r="G26" s="2188"/>
      <c r="H26" s="1112"/>
      <c r="I26" s="1112"/>
      <c r="J26" s="1112"/>
      <c r="K26" s="1112"/>
      <c r="L26" s="1112"/>
      <c r="M26" s="1112"/>
      <c r="N26" s="1112"/>
      <c r="O26" s="1112"/>
    </row>
    <row r="27" spans="1:15" x14ac:dyDescent="0.35">
      <c r="A27" s="1112"/>
      <c r="B27" s="1112"/>
      <c r="C27" s="1112"/>
      <c r="D27" s="1112"/>
      <c r="E27" s="1112"/>
      <c r="F27" s="1112"/>
      <c r="G27" s="1112"/>
      <c r="H27" s="1112"/>
      <c r="I27" s="1112"/>
      <c r="J27" s="1112"/>
      <c r="K27" s="1112"/>
      <c r="L27" s="1112"/>
      <c r="M27" s="1112"/>
      <c r="N27" s="1112"/>
      <c r="O27" s="1112"/>
    </row>
    <row r="28" spans="1:15" x14ac:dyDescent="0.35">
      <c r="A28" s="1112"/>
      <c r="B28" s="1112"/>
      <c r="C28" s="1112"/>
      <c r="D28" s="1112"/>
      <c r="E28" s="1112"/>
      <c r="F28" s="1112"/>
      <c r="G28" s="1112"/>
      <c r="H28" s="1112"/>
      <c r="I28" s="1112"/>
      <c r="J28" s="1112"/>
      <c r="K28" s="1112"/>
      <c r="L28" s="1112"/>
      <c r="M28" s="1112"/>
      <c r="N28" s="1112"/>
      <c r="O28" s="1112"/>
    </row>
    <row r="29" spans="1:15" x14ac:dyDescent="0.35">
      <c r="A29" s="1112"/>
      <c r="B29" s="1112"/>
      <c r="C29" s="1112"/>
      <c r="D29" s="1112"/>
      <c r="E29" s="1112"/>
      <c r="F29" s="1112"/>
      <c r="G29" s="1112"/>
      <c r="H29" s="1112"/>
      <c r="I29" s="1112"/>
      <c r="J29" s="1112"/>
      <c r="K29" s="1112"/>
      <c r="L29" s="1112"/>
      <c r="M29" s="1112"/>
      <c r="N29" s="1112"/>
      <c r="O29" s="1112"/>
    </row>
    <row r="30" spans="1:15" x14ac:dyDescent="0.35">
      <c r="A30" s="1112"/>
      <c r="B30" s="1112"/>
      <c r="C30" s="1112"/>
      <c r="D30" s="1112"/>
      <c r="E30" s="1112"/>
      <c r="F30" s="1112"/>
      <c r="G30" s="1112"/>
      <c r="H30" s="1112"/>
      <c r="I30" s="1112"/>
      <c r="J30" s="1112"/>
      <c r="K30" s="1112"/>
      <c r="L30" s="1112"/>
      <c r="M30" s="1112"/>
      <c r="N30" s="1112"/>
      <c r="O30" s="1112"/>
    </row>
    <row r="31" spans="1:15" x14ac:dyDescent="0.35">
      <c r="A31" s="1112"/>
      <c r="B31" s="1112"/>
      <c r="C31" s="1112"/>
      <c r="D31" s="1112"/>
      <c r="E31" s="1112"/>
      <c r="F31" s="1112"/>
      <c r="G31" s="1112"/>
      <c r="H31" s="1112"/>
      <c r="I31" s="1112"/>
      <c r="J31" s="1112"/>
      <c r="K31" s="1112"/>
      <c r="L31" s="1112"/>
      <c r="M31" s="1112"/>
      <c r="N31" s="1112"/>
      <c r="O31" s="1112"/>
    </row>
    <row r="37" spans="2:2" x14ac:dyDescent="0.35">
      <c r="B37" s="1065"/>
    </row>
  </sheetData>
  <mergeCells count="9">
    <mergeCell ref="B25:G25"/>
    <mergeCell ref="B26:G26"/>
    <mergeCell ref="B1:N1"/>
    <mergeCell ref="B2:N2"/>
    <mergeCell ref="B5:N5"/>
    <mergeCell ref="B18:G18"/>
    <mergeCell ref="B19:G19"/>
    <mergeCell ref="B21:G22"/>
    <mergeCell ref="B3:N3"/>
  </mergeCells>
  <pageMargins left="0.7" right="0.7" top="0.75" bottom="0.75" header="0.3" footer="0.3"/>
  <pageSetup scale="71" fitToHeight="5" orientation="portrait" r:id="rId1"/>
  <headerFooter>
    <oddFooter>&amp;R&amp;8Revised November 2024</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EE134-26DD-40D0-BC44-AFF3D428C884}">
  <sheetPr codeName="Sheet151">
    <tabColor rgb="FF00918F"/>
    <pageSetUpPr fitToPage="1"/>
  </sheetPr>
  <dimension ref="A1:N65"/>
  <sheetViews>
    <sheetView showGridLines="0" showRowColHeaders="0" zoomScaleNormal="100" workbookViewId="0">
      <selection activeCell="B3" sqref="B3:N3"/>
    </sheetView>
  </sheetViews>
  <sheetFormatPr defaultColWidth="9.1796875" defaultRowHeight="14" x14ac:dyDescent="0.3"/>
  <cols>
    <col min="1" max="16384" width="9.1796875" style="1112"/>
  </cols>
  <sheetData>
    <row r="1" spans="1:14" ht="27" customHeight="1" x14ac:dyDescent="0.3">
      <c r="A1" s="1114"/>
      <c r="B1" s="1794" t="s">
        <v>1367</v>
      </c>
      <c r="C1" s="1794"/>
      <c r="D1" s="1794"/>
      <c r="E1" s="1794"/>
      <c r="F1" s="1794"/>
      <c r="G1" s="1794"/>
      <c r="H1" s="1794"/>
      <c r="I1" s="1794"/>
      <c r="J1" s="1794"/>
      <c r="K1" s="1794"/>
      <c r="L1" s="1794"/>
      <c r="M1" s="1794"/>
      <c r="N1" s="1794"/>
    </row>
    <row r="2" spans="1:14" ht="27" customHeight="1" x14ac:dyDescent="0.3">
      <c r="A2" s="1114"/>
      <c r="B2" s="1794" t="s">
        <v>880</v>
      </c>
      <c r="C2" s="1794"/>
      <c r="D2" s="1794"/>
      <c r="E2" s="1794"/>
      <c r="F2" s="1794"/>
      <c r="G2" s="1794"/>
      <c r="H2" s="1794"/>
      <c r="I2" s="1794"/>
      <c r="J2" s="1794"/>
      <c r="K2" s="1794"/>
      <c r="L2" s="1794"/>
      <c r="M2" s="1794"/>
      <c r="N2" s="1794"/>
    </row>
    <row r="3" spans="1:14" ht="17.25" customHeight="1" x14ac:dyDescent="0.3">
      <c r="A3" s="1114"/>
      <c r="B3" s="1794">
        <f>'2 - Page 1'!D20</f>
        <v>0</v>
      </c>
      <c r="C3" s="1794"/>
      <c r="D3" s="1794"/>
      <c r="E3" s="1794"/>
      <c r="F3" s="1794"/>
      <c r="G3" s="1794"/>
      <c r="H3" s="1794"/>
      <c r="I3" s="1794"/>
      <c r="J3" s="1794"/>
      <c r="K3" s="1794"/>
      <c r="L3" s="1794"/>
      <c r="M3" s="1794"/>
      <c r="N3" s="1794"/>
    </row>
    <row r="4" spans="1:14" ht="14.25" customHeight="1" x14ac:dyDescent="0.3">
      <c r="A4" s="1112" t="s">
        <v>56</v>
      </c>
      <c r="B4" s="1880" t="s">
        <v>1392</v>
      </c>
      <c r="C4" s="1880"/>
      <c r="D4" s="1880"/>
      <c r="E4" s="1880"/>
      <c r="F4" s="1880"/>
      <c r="G4" s="1880"/>
      <c r="H4" s="1880"/>
      <c r="I4" s="1880"/>
      <c r="J4" s="1880"/>
      <c r="K4" s="1880"/>
      <c r="L4" s="1880"/>
      <c r="M4" s="1880"/>
      <c r="N4" s="1880"/>
    </row>
    <row r="5" spans="1:14" x14ac:dyDescent="0.3">
      <c r="B5" s="1880"/>
      <c r="C5" s="1880"/>
      <c r="D5" s="1880"/>
      <c r="E5" s="1880"/>
      <c r="F5" s="1880"/>
      <c r="G5" s="1880"/>
      <c r="H5" s="1880"/>
      <c r="I5" s="1880"/>
      <c r="J5" s="1880"/>
      <c r="K5" s="1880"/>
      <c r="L5" s="1880"/>
      <c r="M5" s="1880"/>
      <c r="N5" s="1880"/>
    </row>
    <row r="6" spans="1:14" x14ac:dyDescent="0.3">
      <c r="B6" s="1880"/>
      <c r="C6" s="1880"/>
      <c r="D6" s="1880"/>
      <c r="E6" s="1880"/>
      <c r="F6" s="1880"/>
      <c r="G6" s="1880"/>
      <c r="H6" s="1880"/>
      <c r="I6" s="1880"/>
      <c r="J6" s="1880"/>
      <c r="K6" s="1880"/>
      <c r="L6" s="1880"/>
      <c r="M6" s="1880"/>
      <c r="N6" s="1880"/>
    </row>
    <row r="8" spans="1:14" x14ac:dyDescent="0.3">
      <c r="B8" s="1880" t="s">
        <v>881</v>
      </c>
      <c r="C8" s="1880"/>
      <c r="D8" s="1880"/>
      <c r="E8" s="1880"/>
      <c r="F8" s="1880"/>
      <c r="G8" s="1880"/>
      <c r="H8" s="1880"/>
      <c r="I8" s="1880"/>
      <c r="J8" s="1880"/>
      <c r="K8" s="1880"/>
      <c r="L8" s="1880"/>
      <c r="M8" s="1880"/>
      <c r="N8" s="1880"/>
    </row>
    <row r="9" spans="1:14" x14ac:dyDescent="0.3">
      <c r="B9" s="1880"/>
      <c r="C9" s="1880"/>
      <c r="D9" s="1880"/>
      <c r="E9" s="1880"/>
      <c r="F9" s="1880"/>
      <c r="G9" s="1880"/>
      <c r="H9" s="1880"/>
      <c r="I9" s="1880"/>
      <c r="J9" s="1880"/>
      <c r="K9" s="1880"/>
      <c r="L9" s="1880"/>
      <c r="M9" s="1880"/>
      <c r="N9" s="1880"/>
    </row>
    <row r="11" spans="1:14" ht="14.5" thickBot="1" x14ac:dyDescent="0.35">
      <c r="B11" s="1112" t="s">
        <v>882</v>
      </c>
      <c r="F11" s="2204"/>
      <c r="G11" s="2204"/>
      <c r="H11" s="2204"/>
      <c r="I11" s="2204"/>
      <c r="J11" s="2204"/>
      <c r="K11" s="2204"/>
      <c r="L11" s="2204"/>
      <c r="M11" s="2204"/>
      <c r="N11" s="2204"/>
    </row>
    <row r="13" spans="1:14" ht="15" customHeight="1" thickBot="1" x14ac:dyDescent="0.35">
      <c r="B13" s="1112" t="s">
        <v>0</v>
      </c>
      <c r="D13" s="1815">
        <f>'2 - Page 1'!D20</f>
        <v>0</v>
      </c>
      <c r="E13" s="1815"/>
      <c r="F13" s="1815"/>
      <c r="G13" s="1815"/>
      <c r="H13" s="1815"/>
      <c r="I13" s="1815"/>
      <c r="J13" s="1815"/>
      <c r="K13" s="1815"/>
      <c r="L13" s="1815"/>
      <c r="M13" s="1815"/>
      <c r="N13" s="1815"/>
    </row>
    <row r="14" spans="1:14" ht="7.5" customHeight="1" x14ac:dyDescent="0.3">
      <c r="E14" s="1120"/>
      <c r="F14" s="1120"/>
      <c r="G14" s="1120"/>
      <c r="H14" s="1120"/>
      <c r="I14" s="1120"/>
      <c r="J14" s="1120"/>
      <c r="K14" s="1120"/>
      <c r="L14" s="1120"/>
      <c r="M14" s="1120"/>
      <c r="N14" s="1120"/>
    </row>
    <row r="15" spans="1:14" ht="14.5" thickBot="1" x14ac:dyDescent="0.35">
      <c r="B15" s="1112" t="s">
        <v>941</v>
      </c>
      <c r="D15" s="2204"/>
      <c r="E15" s="2204"/>
      <c r="F15" s="2204"/>
      <c r="G15" s="2204"/>
      <c r="H15" s="2204"/>
      <c r="I15" s="2204"/>
      <c r="J15" s="2204"/>
      <c r="K15" s="2204"/>
      <c r="L15" s="2204"/>
      <c r="M15" s="2204"/>
      <c r="N15" s="2204"/>
    </row>
    <row r="16" spans="1:14" ht="7.5" customHeight="1" x14ac:dyDescent="0.3">
      <c r="E16" s="1120"/>
      <c r="F16" s="1120"/>
      <c r="G16" s="1120"/>
      <c r="H16" s="1120"/>
      <c r="I16" s="1120"/>
      <c r="J16" s="1120"/>
      <c r="K16" s="1120"/>
      <c r="L16" s="1120"/>
      <c r="M16" s="1120"/>
      <c r="N16" s="1120"/>
    </row>
    <row r="18" spans="2:14" ht="15.75" customHeight="1" thickBot="1" x14ac:dyDescent="0.4">
      <c r="B18" s="1112" t="s">
        <v>670</v>
      </c>
      <c r="C18" s="2191"/>
      <c r="D18" s="2191"/>
      <c r="G18"/>
      <c r="H18"/>
      <c r="I18"/>
      <c r="J18"/>
      <c r="K18"/>
      <c r="L18"/>
      <c r="M18"/>
      <c r="N18"/>
    </row>
    <row r="20" spans="2:14" x14ac:dyDescent="0.3">
      <c r="B20" s="1112" t="s">
        <v>883</v>
      </c>
    </row>
    <row r="21" spans="2:14" x14ac:dyDescent="0.3">
      <c r="B21" s="2192" t="s">
        <v>884</v>
      </c>
      <c r="C21" s="2192"/>
      <c r="D21" s="2192"/>
      <c r="E21" s="2192"/>
      <c r="F21" s="2192"/>
      <c r="G21" s="2192"/>
      <c r="H21" s="2192"/>
      <c r="I21" s="2192"/>
      <c r="J21" s="2192"/>
      <c r="K21" s="2192"/>
      <c r="L21" s="2192"/>
      <c r="M21" s="2192"/>
      <c r="N21" s="2192"/>
    </row>
    <row r="22" spans="2:14" x14ac:dyDescent="0.3">
      <c r="B22" s="2192"/>
      <c r="C22" s="2192"/>
      <c r="D22" s="2192"/>
      <c r="E22" s="2192"/>
      <c r="F22" s="2192"/>
      <c r="G22" s="2192"/>
      <c r="H22" s="2192"/>
      <c r="I22" s="2192"/>
      <c r="J22" s="2192"/>
      <c r="K22" s="2192"/>
      <c r="L22" s="2192"/>
      <c r="M22" s="2192"/>
      <c r="N22" s="2192"/>
    </row>
    <row r="24" spans="2:14" ht="14.5" customHeight="1" x14ac:dyDescent="0.3">
      <c r="B24" s="2195"/>
      <c r="C24" s="2196"/>
      <c r="D24" s="2196"/>
      <c r="E24" s="2196"/>
      <c r="F24" s="2196"/>
      <c r="G24" s="2196"/>
      <c r="H24" s="2196"/>
      <c r="I24" s="2196"/>
      <c r="J24" s="2196"/>
      <c r="K24" s="2196"/>
      <c r="L24" s="2196"/>
      <c r="M24" s="2196"/>
      <c r="N24" s="2197"/>
    </row>
    <row r="25" spans="2:14" x14ac:dyDescent="0.3">
      <c r="B25" s="2198"/>
      <c r="C25" s="2199"/>
      <c r="D25" s="2199"/>
      <c r="E25" s="2199"/>
      <c r="F25" s="2199"/>
      <c r="G25" s="2199"/>
      <c r="H25" s="2199"/>
      <c r="I25" s="2199"/>
      <c r="J25" s="2199"/>
      <c r="K25" s="2199"/>
      <c r="L25" s="2199"/>
      <c r="M25" s="2199"/>
      <c r="N25" s="2200"/>
    </row>
    <row r="26" spans="2:14" x14ac:dyDescent="0.3">
      <c r="B26" s="2198"/>
      <c r="C26" s="2199"/>
      <c r="D26" s="2199"/>
      <c r="E26" s="2199"/>
      <c r="F26" s="2199"/>
      <c r="G26" s="2199"/>
      <c r="H26" s="2199"/>
      <c r="I26" s="2199"/>
      <c r="J26" s="2199"/>
      <c r="K26" s="2199"/>
      <c r="L26" s="2199"/>
      <c r="M26" s="2199"/>
      <c r="N26" s="2200"/>
    </row>
    <row r="27" spans="2:14" x14ac:dyDescent="0.3">
      <c r="B27" s="2198"/>
      <c r="C27" s="2199"/>
      <c r="D27" s="2199"/>
      <c r="E27" s="2199"/>
      <c r="F27" s="2199"/>
      <c r="G27" s="2199"/>
      <c r="H27" s="2199"/>
      <c r="I27" s="2199"/>
      <c r="J27" s="2199"/>
      <c r="K27" s="2199"/>
      <c r="L27" s="2199"/>
      <c r="M27" s="2199"/>
      <c r="N27" s="2200"/>
    </row>
    <row r="28" spans="2:14" x14ac:dyDescent="0.3">
      <c r="B28" s="2198"/>
      <c r="C28" s="2199"/>
      <c r="D28" s="2199"/>
      <c r="E28" s="2199"/>
      <c r="F28" s="2199"/>
      <c r="G28" s="2199"/>
      <c r="H28" s="2199"/>
      <c r="I28" s="2199"/>
      <c r="J28" s="2199"/>
      <c r="K28" s="2199"/>
      <c r="L28" s="2199"/>
      <c r="M28" s="2199"/>
      <c r="N28" s="2200"/>
    </row>
    <row r="29" spans="2:14" x14ac:dyDescent="0.3">
      <c r="B29" s="2198"/>
      <c r="C29" s="2199"/>
      <c r="D29" s="2199"/>
      <c r="E29" s="2199"/>
      <c r="F29" s="2199"/>
      <c r="G29" s="2199"/>
      <c r="H29" s="2199"/>
      <c r="I29" s="2199"/>
      <c r="J29" s="2199"/>
      <c r="K29" s="2199"/>
      <c r="L29" s="2199"/>
      <c r="M29" s="2199"/>
      <c r="N29" s="2200"/>
    </row>
    <row r="30" spans="2:14" x14ac:dyDescent="0.3">
      <c r="B30" s="2198"/>
      <c r="C30" s="2199"/>
      <c r="D30" s="2199"/>
      <c r="E30" s="2199"/>
      <c r="F30" s="2199"/>
      <c r="G30" s="2199"/>
      <c r="H30" s="2199"/>
      <c r="I30" s="2199"/>
      <c r="J30" s="2199"/>
      <c r="K30" s="2199"/>
      <c r="L30" s="2199"/>
      <c r="M30" s="2199"/>
      <c r="N30" s="2200"/>
    </row>
    <row r="31" spans="2:14" x14ac:dyDescent="0.3">
      <c r="B31" s="2198"/>
      <c r="C31" s="2199"/>
      <c r="D31" s="2199"/>
      <c r="E31" s="2199"/>
      <c r="F31" s="2199"/>
      <c r="G31" s="2199"/>
      <c r="H31" s="2199"/>
      <c r="I31" s="2199"/>
      <c r="J31" s="2199"/>
      <c r="K31" s="2199"/>
      <c r="L31" s="2199"/>
      <c r="M31" s="2199"/>
      <c r="N31" s="2200"/>
    </row>
    <row r="32" spans="2:14" x14ac:dyDescent="0.3">
      <c r="B32" s="2198"/>
      <c r="C32" s="2199"/>
      <c r="D32" s="2199"/>
      <c r="E32" s="2199"/>
      <c r="F32" s="2199"/>
      <c r="G32" s="2199"/>
      <c r="H32" s="2199"/>
      <c r="I32" s="2199"/>
      <c r="J32" s="2199"/>
      <c r="K32" s="2199"/>
      <c r="L32" s="2199"/>
      <c r="M32" s="2199"/>
      <c r="N32" s="2200"/>
    </row>
    <row r="33" spans="2:14" x14ac:dyDescent="0.3">
      <c r="B33" s="2198"/>
      <c r="C33" s="2199"/>
      <c r="D33" s="2199"/>
      <c r="E33" s="2199"/>
      <c r="F33" s="2199"/>
      <c r="G33" s="2199"/>
      <c r="H33" s="2199"/>
      <c r="I33" s="2199"/>
      <c r="J33" s="2199"/>
      <c r="K33" s="2199"/>
      <c r="L33" s="2199"/>
      <c r="M33" s="2199"/>
      <c r="N33" s="2200"/>
    </row>
    <row r="34" spans="2:14" x14ac:dyDescent="0.3">
      <c r="B34" s="2198"/>
      <c r="C34" s="2199"/>
      <c r="D34" s="2199"/>
      <c r="E34" s="2199"/>
      <c r="F34" s="2199"/>
      <c r="G34" s="2199"/>
      <c r="H34" s="2199"/>
      <c r="I34" s="2199"/>
      <c r="J34" s="2199"/>
      <c r="K34" s="2199"/>
      <c r="L34" s="2199"/>
      <c r="M34" s="2199"/>
      <c r="N34" s="2200"/>
    </row>
    <row r="35" spans="2:14" x14ac:dyDescent="0.3">
      <c r="B35" s="2198"/>
      <c r="C35" s="2199"/>
      <c r="D35" s="2199"/>
      <c r="E35" s="2199"/>
      <c r="F35" s="2199"/>
      <c r="G35" s="2199"/>
      <c r="H35" s="2199"/>
      <c r="I35" s="2199"/>
      <c r="J35" s="2199"/>
      <c r="K35" s="2199"/>
      <c r="L35" s="2199"/>
      <c r="M35" s="2199"/>
      <c r="N35" s="2200"/>
    </row>
    <row r="36" spans="2:14" x14ac:dyDescent="0.3">
      <c r="B36" s="2198"/>
      <c r="C36" s="2199"/>
      <c r="D36" s="2199"/>
      <c r="E36" s="2199"/>
      <c r="F36" s="2199"/>
      <c r="G36" s="2199"/>
      <c r="H36" s="2199"/>
      <c r="I36" s="2199"/>
      <c r="J36" s="2199"/>
      <c r="K36" s="2199"/>
      <c r="L36" s="2199"/>
      <c r="M36" s="2199"/>
      <c r="N36" s="2200"/>
    </row>
    <row r="37" spans="2:14" x14ac:dyDescent="0.3">
      <c r="B37" s="2198"/>
      <c r="C37" s="2199"/>
      <c r="D37" s="2199"/>
      <c r="E37" s="2199"/>
      <c r="F37" s="2199"/>
      <c r="G37" s="2199"/>
      <c r="H37" s="2199"/>
      <c r="I37" s="2199"/>
      <c r="J37" s="2199"/>
      <c r="K37" s="2199"/>
      <c r="L37" s="2199"/>
      <c r="M37" s="2199"/>
      <c r="N37" s="2200"/>
    </row>
    <row r="38" spans="2:14" x14ac:dyDescent="0.3">
      <c r="B38" s="2198"/>
      <c r="C38" s="2199"/>
      <c r="D38" s="2199"/>
      <c r="E38" s="2199"/>
      <c r="F38" s="2199"/>
      <c r="G38" s="2199"/>
      <c r="H38" s="2199"/>
      <c r="I38" s="2199"/>
      <c r="J38" s="2199"/>
      <c r="K38" s="2199"/>
      <c r="L38" s="2199"/>
      <c r="M38" s="2199"/>
      <c r="N38" s="2200"/>
    </row>
    <row r="39" spans="2:14" x14ac:dyDescent="0.3">
      <c r="B39" s="2198"/>
      <c r="C39" s="2199"/>
      <c r="D39" s="2199"/>
      <c r="E39" s="2199"/>
      <c r="F39" s="2199"/>
      <c r="G39" s="2199"/>
      <c r="H39" s="2199"/>
      <c r="I39" s="2199"/>
      <c r="J39" s="2199"/>
      <c r="K39" s="2199"/>
      <c r="L39" s="2199"/>
      <c r="M39" s="2199"/>
      <c r="N39" s="2200"/>
    </row>
    <row r="40" spans="2:14" x14ac:dyDescent="0.3">
      <c r="B40" s="2198"/>
      <c r="C40" s="2199"/>
      <c r="D40" s="2199"/>
      <c r="E40" s="2199"/>
      <c r="F40" s="2199"/>
      <c r="G40" s="2199"/>
      <c r="H40" s="2199"/>
      <c r="I40" s="2199"/>
      <c r="J40" s="2199"/>
      <c r="K40" s="2199"/>
      <c r="L40" s="2199"/>
      <c r="M40" s="2199"/>
      <c r="N40" s="2200"/>
    </row>
    <row r="41" spans="2:14" x14ac:dyDescent="0.3">
      <c r="B41" s="2198"/>
      <c r="C41" s="2199"/>
      <c r="D41" s="2199"/>
      <c r="E41" s="2199"/>
      <c r="F41" s="2199"/>
      <c r="G41" s="2199"/>
      <c r="H41" s="2199"/>
      <c r="I41" s="2199"/>
      <c r="J41" s="2199"/>
      <c r="K41" s="2199"/>
      <c r="L41" s="2199"/>
      <c r="M41" s="2199"/>
      <c r="N41" s="2200"/>
    </row>
    <row r="42" spans="2:14" x14ac:dyDescent="0.3">
      <c r="B42" s="2198"/>
      <c r="C42" s="2199"/>
      <c r="D42" s="2199"/>
      <c r="E42" s="2199"/>
      <c r="F42" s="2199"/>
      <c r="G42" s="2199"/>
      <c r="H42" s="2199"/>
      <c r="I42" s="2199"/>
      <c r="J42" s="2199"/>
      <c r="K42" s="2199"/>
      <c r="L42" s="2199"/>
      <c r="M42" s="2199"/>
      <c r="N42" s="2200"/>
    </row>
    <row r="43" spans="2:14" x14ac:dyDescent="0.3">
      <c r="B43" s="2198"/>
      <c r="C43" s="2199"/>
      <c r="D43" s="2199"/>
      <c r="E43" s="2199"/>
      <c r="F43" s="2199"/>
      <c r="G43" s="2199"/>
      <c r="H43" s="2199"/>
      <c r="I43" s="2199"/>
      <c r="J43" s="2199"/>
      <c r="K43" s="2199"/>
      <c r="L43" s="2199"/>
      <c r="M43" s="2199"/>
      <c r="N43" s="2200"/>
    </row>
    <row r="44" spans="2:14" x14ac:dyDescent="0.3">
      <c r="B44" s="2198"/>
      <c r="C44" s="2199"/>
      <c r="D44" s="2199"/>
      <c r="E44" s="2199"/>
      <c r="F44" s="2199"/>
      <c r="G44" s="2199"/>
      <c r="H44" s="2199"/>
      <c r="I44" s="2199"/>
      <c r="J44" s="2199"/>
      <c r="K44" s="2199"/>
      <c r="L44" s="2199"/>
      <c r="M44" s="2199"/>
      <c r="N44" s="2200"/>
    </row>
    <row r="45" spans="2:14" x14ac:dyDescent="0.3">
      <c r="B45" s="2198"/>
      <c r="C45" s="2199"/>
      <c r="D45" s="2199"/>
      <c r="E45" s="2199"/>
      <c r="F45" s="2199"/>
      <c r="G45" s="2199"/>
      <c r="H45" s="2199"/>
      <c r="I45" s="2199"/>
      <c r="J45" s="2199"/>
      <c r="K45" s="2199"/>
      <c r="L45" s="2199"/>
      <c r="M45" s="2199"/>
      <c r="N45" s="2200"/>
    </row>
    <row r="46" spans="2:14" x14ac:dyDescent="0.3">
      <c r="B46" s="2198"/>
      <c r="C46" s="2199"/>
      <c r="D46" s="2199"/>
      <c r="E46" s="2199"/>
      <c r="F46" s="2199"/>
      <c r="G46" s="2199"/>
      <c r="H46" s="2199"/>
      <c r="I46" s="2199"/>
      <c r="J46" s="2199"/>
      <c r="K46" s="2199"/>
      <c r="L46" s="2199"/>
      <c r="M46" s="2199"/>
      <c r="N46" s="2200"/>
    </row>
    <row r="47" spans="2:14" x14ac:dyDescent="0.3">
      <c r="B47" s="2198"/>
      <c r="C47" s="2199"/>
      <c r="D47" s="2199"/>
      <c r="E47" s="2199"/>
      <c r="F47" s="2199"/>
      <c r="G47" s="2199"/>
      <c r="H47" s="2199"/>
      <c r="I47" s="2199"/>
      <c r="J47" s="2199"/>
      <c r="K47" s="2199"/>
      <c r="L47" s="2199"/>
      <c r="M47" s="2199"/>
      <c r="N47" s="2200"/>
    </row>
    <row r="48" spans="2:14" x14ac:dyDescent="0.3">
      <c r="B48" s="2198"/>
      <c r="C48" s="2199"/>
      <c r="D48" s="2199"/>
      <c r="E48" s="2199"/>
      <c r="F48" s="2199"/>
      <c r="G48" s="2199"/>
      <c r="H48" s="2199"/>
      <c r="I48" s="2199"/>
      <c r="J48" s="2199"/>
      <c r="K48" s="2199"/>
      <c r="L48" s="2199"/>
      <c r="M48" s="2199"/>
      <c r="N48" s="2200"/>
    </row>
    <row r="49" spans="2:14" x14ac:dyDescent="0.3">
      <c r="B49" s="2198"/>
      <c r="C49" s="2199"/>
      <c r="D49" s="2199"/>
      <c r="E49" s="2199"/>
      <c r="F49" s="2199"/>
      <c r="G49" s="2199"/>
      <c r="H49" s="2199"/>
      <c r="I49" s="2199"/>
      <c r="J49" s="2199"/>
      <c r="K49" s="2199"/>
      <c r="L49" s="2199"/>
      <c r="M49" s="2199"/>
      <c r="N49" s="2200"/>
    </row>
    <row r="50" spans="2:14" x14ac:dyDescent="0.3">
      <c r="B50" s="2198"/>
      <c r="C50" s="2199"/>
      <c r="D50" s="2199"/>
      <c r="E50" s="2199"/>
      <c r="F50" s="2199"/>
      <c r="G50" s="2199"/>
      <c r="H50" s="2199"/>
      <c r="I50" s="2199"/>
      <c r="J50" s="2199"/>
      <c r="K50" s="2199"/>
      <c r="L50" s="2199"/>
      <c r="M50" s="2199"/>
      <c r="N50" s="2200"/>
    </row>
    <row r="51" spans="2:14" x14ac:dyDescent="0.3">
      <c r="B51" s="2198"/>
      <c r="C51" s="2199"/>
      <c r="D51" s="2199"/>
      <c r="E51" s="2199"/>
      <c r="F51" s="2199"/>
      <c r="G51" s="2199"/>
      <c r="H51" s="2199"/>
      <c r="I51" s="2199"/>
      <c r="J51" s="2199"/>
      <c r="K51" s="2199"/>
      <c r="L51" s="2199"/>
      <c r="M51" s="2199"/>
      <c r="N51" s="2200"/>
    </row>
    <row r="52" spans="2:14" x14ac:dyDescent="0.3">
      <c r="B52" s="2198"/>
      <c r="C52" s="2199"/>
      <c r="D52" s="2199"/>
      <c r="E52" s="2199"/>
      <c r="F52" s="2199"/>
      <c r="G52" s="2199"/>
      <c r="H52" s="2199"/>
      <c r="I52" s="2199"/>
      <c r="J52" s="2199"/>
      <c r="K52" s="2199"/>
      <c r="L52" s="2199"/>
      <c r="M52" s="2199"/>
      <c r="N52" s="2200"/>
    </row>
    <row r="53" spans="2:14" x14ac:dyDescent="0.3">
      <c r="B53" s="2198"/>
      <c r="C53" s="2199"/>
      <c r="D53" s="2199"/>
      <c r="E53" s="2199"/>
      <c r="F53" s="2199"/>
      <c r="G53" s="2199"/>
      <c r="H53" s="2199"/>
      <c r="I53" s="2199"/>
      <c r="J53" s="2199"/>
      <c r="K53" s="2199"/>
      <c r="L53" s="2199"/>
      <c r="M53" s="2199"/>
      <c r="N53" s="2200"/>
    </row>
    <row r="54" spans="2:14" x14ac:dyDescent="0.3">
      <c r="B54" s="2198"/>
      <c r="C54" s="2199"/>
      <c r="D54" s="2199"/>
      <c r="E54" s="2199"/>
      <c r="F54" s="2199"/>
      <c r="G54" s="2199"/>
      <c r="H54" s="2199"/>
      <c r="I54" s="2199"/>
      <c r="J54" s="2199"/>
      <c r="K54" s="2199"/>
      <c r="L54" s="2199"/>
      <c r="M54" s="2199"/>
      <c r="N54" s="2200"/>
    </row>
    <row r="55" spans="2:14" x14ac:dyDescent="0.3">
      <c r="B55" s="2198"/>
      <c r="C55" s="2199"/>
      <c r="D55" s="2199"/>
      <c r="E55" s="2199"/>
      <c r="F55" s="2199"/>
      <c r="G55" s="2199"/>
      <c r="H55" s="2199"/>
      <c r="I55" s="2199"/>
      <c r="J55" s="2199"/>
      <c r="K55" s="2199"/>
      <c r="L55" s="2199"/>
      <c r="M55" s="2199"/>
      <c r="N55" s="2200"/>
    </row>
    <row r="56" spans="2:14" x14ac:dyDescent="0.3">
      <c r="B56" s="2198"/>
      <c r="C56" s="2199"/>
      <c r="D56" s="2199"/>
      <c r="E56" s="2199"/>
      <c r="F56" s="2199"/>
      <c r="G56" s="2199"/>
      <c r="H56" s="2199"/>
      <c r="I56" s="2199"/>
      <c r="J56" s="2199"/>
      <c r="K56" s="2199"/>
      <c r="L56" s="2199"/>
      <c r="M56" s="2199"/>
      <c r="N56" s="2200"/>
    </row>
    <row r="57" spans="2:14" x14ac:dyDescent="0.3">
      <c r="B57" s="2198"/>
      <c r="C57" s="2199"/>
      <c r="D57" s="2199"/>
      <c r="E57" s="2199"/>
      <c r="F57" s="2199"/>
      <c r="G57" s="2199"/>
      <c r="H57" s="2199"/>
      <c r="I57" s="2199"/>
      <c r="J57" s="2199"/>
      <c r="K57" s="2199"/>
      <c r="L57" s="2199"/>
      <c r="M57" s="2199"/>
      <c r="N57" s="2200"/>
    </row>
    <row r="58" spans="2:14" x14ac:dyDescent="0.3">
      <c r="B58" s="2201"/>
      <c r="C58" s="2202"/>
      <c r="D58" s="2202"/>
      <c r="E58" s="2202"/>
      <c r="F58" s="2202"/>
      <c r="G58" s="2202"/>
      <c r="H58" s="2202"/>
      <c r="I58" s="2202"/>
      <c r="J58" s="2202"/>
      <c r="K58" s="2202"/>
      <c r="L58" s="2202"/>
      <c r="M58" s="2202"/>
      <c r="N58" s="2203"/>
    </row>
    <row r="60" spans="2:14" x14ac:dyDescent="0.3">
      <c r="B60" s="1819"/>
      <c r="C60" s="1819"/>
      <c r="D60" s="1819"/>
      <c r="E60" s="1819"/>
      <c r="F60" s="1819"/>
      <c r="G60" s="1819"/>
    </row>
    <row r="61" spans="2:14" ht="14.5" thickBot="1" x14ac:dyDescent="0.35">
      <c r="B61" s="2193"/>
      <c r="C61" s="2193"/>
      <c r="D61" s="2193"/>
      <c r="E61" s="2193"/>
      <c r="F61" s="2193"/>
      <c r="G61" s="2193"/>
      <c r="I61" s="2194"/>
      <c r="J61" s="2193"/>
      <c r="K61" s="2193"/>
      <c r="L61" s="2193"/>
      <c r="M61" s="2193"/>
      <c r="N61" s="2193"/>
    </row>
    <row r="62" spans="2:14" x14ac:dyDescent="0.3">
      <c r="B62" s="1112" t="s">
        <v>878</v>
      </c>
      <c r="I62" s="1112" t="s">
        <v>870</v>
      </c>
    </row>
    <row r="63" spans="2:14" x14ac:dyDescent="0.3">
      <c r="B63" s="1819"/>
      <c r="C63" s="1819"/>
      <c r="D63" s="1819"/>
      <c r="E63" s="1819"/>
      <c r="F63" s="1819"/>
      <c r="G63" s="1819"/>
    </row>
    <row r="64" spans="2:14" ht="14.5" thickBot="1" x14ac:dyDescent="0.35">
      <c r="B64" s="2193"/>
      <c r="C64" s="2193"/>
      <c r="D64" s="2193"/>
      <c r="E64" s="2193"/>
      <c r="F64" s="2193"/>
      <c r="G64" s="2193"/>
      <c r="I64" s="2194"/>
      <c r="J64" s="2193"/>
      <c r="K64" s="2193"/>
      <c r="L64" s="2193"/>
      <c r="M64" s="2193"/>
      <c r="N64" s="2193"/>
    </row>
    <row r="65" spans="2:9" x14ac:dyDescent="0.3">
      <c r="B65" s="2188" t="s">
        <v>885</v>
      </c>
      <c r="C65" s="2188"/>
      <c r="D65" s="2188"/>
      <c r="E65" s="2188"/>
      <c r="F65" s="2188"/>
      <c r="G65" s="2188"/>
      <c r="I65" s="1112" t="s">
        <v>870</v>
      </c>
    </row>
  </sheetData>
  <mergeCells count="16">
    <mergeCell ref="D15:N15"/>
    <mergeCell ref="D13:N13"/>
    <mergeCell ref="B1:N1"/>
    <mergeCell ref="B2:N2"/>
    <mergeCell ref="B8:N9"/>
    <mergeCell ref="F11:N11"/>
    <mergeCell ref="B4:N6"/>
    <mergeCell ref="B3:N3"/>
    <mergeCell ref="C18:D18"/>
    <mergeCell ref="B21:N22"/>
    <mergeCell ref="B60:G61"/>
    <mergeCell ref="B65:G65"/>
    <mergeCell ref="I61:N61"/>
    <mergeCell ref="I64:N64"/>
    <mergeCell ref="B24:N58"/>
    <mergeCell ref="B63:G64"/>
  </mergeCells>
  <pageMargins left="0.7" right="0.7" top="0.75" bottom="0.75" header="0.3" footer="0.3"/>
  <pageSetup scale="73" orientation="portrait" r:id="rId1"/>
  <headerFooter>
    <oddFooter>&amp;R&amp;8Revised  November 2024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E1AB-CD71-47CC-9A05-A4173593956F}">
  <sheetPr codeName="Sheet161">
    <tabColor rgb="FF00918F"/>
    <pageSetUpPr fitToPage="1"/>
  </sheetPr>
  <dimension ref="A1:O41"/>
  <sheetViews>
    <sheetView showGridLines="0" showRowColHeaders="0" zoomScaleNormal="100" workbookViewId="0">
      <selection activeCell="B3" sqref="B3:O3"/>
    </sheetView>
  </sheetViews>
  <sheetFormatPr defaultColWidth="9.1796875" defaultRowHeight="14" x14ac:dyDescent="0.3"/>
  <cols>
    <col min="1" max="16384" width="9.1796875" style="1112"/>
  </cols>
  <sheetData>
    <row r="1" spans="1:15" ht="27" customHeight="1" x14ac:dyDescent="0.3">
      <c r="A1" s="1114"/>
      <c r="B1" s="1794" t="s">
        <v>1367</v>
      </c>
      <c r="C1" s="1794"/>
      <c r="D1" s="1794"/>
      <c r="E1" s="1794"/>
      <c r="F1" s="1794"/>
      <c r="G1" s="1794"/>
      <c r="H1" s="1794"/>
      <c r="I1" s="1794"/>
      <c r="J1" s="1794"/>
      <c r="K1" s="1794"/>
      <c r="L1" s="1794"/>
      <c r="M1" s="1794"/>
      <c r="N1" s="1794"/>
      <c r="O1" s="1794"/>
    </row>
    <row r="2" spans="1:15" ht="27" customHeight="1" x14ac:dyDescent="0.3">
      <c r="A2" s="1114"/>
      <c r="B2" s="1794" t="s">
        <v>886</v>
      </c>
      <c r="C2" s="1794"/>
      <c r="D2" s="1794"/>
      <c r="E2" s="1794"/>
      <c r="F2" s="1794"/>
      <c r="G2" s="1794"/>
      <c r="H2" s="1794"/>
      <c r="I2" s="1794"/>
      <c r="J2" s="1794"/>
      <c r="K2" s="1794"/>
      <c r="L2" s="1794"/>
      <c r="M2" s="1794"/>
      <c r="N2" s="1794"/>
      <c r="O2" s="1794"/>
    </row>
    <row r="3" spans="1:15" ht="27" customHeight="1" x14ac:dyDescent="0.3">
      <c r="A3" s="1114"/>
      <c r="B3" s="2205">
        <f>'2 - Page 1'!D20</f>
        <v>0</v>
      </c>
      <c r="C3" s="2205"/>
      <c r="D3" s="2205"/>
      <c r="E3" s="2205"/>
      <c r="F3" s="2205"/>
      <c r="G3" s="2205"/>
      <c r="H3" s="2205"/>
      <c r="I3" s="2205"/>
      <c r="J3" s="2205"/>
      <c r="K3" s="2205"/>
      <c r="L3" s="2205"/>
      <c r="M3" s="2205"/>
      <c r="N3" s="2205"/>
      <c r="O3" s="2205"/>
    </row>
    <row r="4" spans="1:15" ht="17.25" customHeight="1" x14ac:dyDescent="0.3">
      <c r="A4" s="1114"/>
      <c r="B4" s="1125"/>
      <c r="C4" s="1125"/>
      <c r="D4" s="1125"/>
      <c r="E4" s="1125"/>
      <c r="F4" s="1125"/>
      <c r="G4" s="1125"/>
      <c r="H4" s="1125"/>
      <c r="I4" s="1125"/>
      <c r="J4" s="1125"/>
      <c r="K4" s="1125"/>
      <c r="L4" s="1125"/>
      <c r="M4" s="1125"/>
      <c r="N4" s="1125"/>
    </row>
    <row r="5" spans="1:15" ht="30" customHeight="1" x14ac:dyDescent="0.3">
      <c r="A5" s="1114"/>
      <c r="B5" s="2189" t="s">
        <v>1126</v>
      </c>
      <c r="C5" s="2189"/>
      <c r="D5" s="2189"/>
      <c r="E5" s="2189"/>
      <c r="F5" s="2189"/>
      <c r="G5" s="2189"/>
      <c r="H5" s="2189"/>
      <c r="I5" s="2189"/>
      <c r="J5" s="2189"/>
      <c r="K5" s="2189"/>
      <c r="L5" s="2189"/>
      <c r="M5" s="2189"/>
      <c r="N5" s="2189"/>
    </row>
    <row r="6" spans="1:15" x14ac:dyDescent="0.3">
      <c r="A6" s="1112" t="s">
        <v>56</v>
      </c>
    </row>
    <row r="23" spans="2:14" x14ac:dyDescent="0.3">
      <c r="I23" s="1847"/>
      <c r="J23" s="1847"/>
      <c r="K23" s="1847"/>
      <c r="L23" s="1847"/>
      <c r="M23" s="1847"/>
      <c r="N23" s="1847"/>
    </row>
    <row r="24" spans="2:14" ht="14.5" thickBot="1" x14ac:dyDescent="0.35">
      <c r="B24" s="2191"/>
      <c r="C24" s="2191"/>
      <c r="D24" s="2191"/>
      <c r="E24" s="2191"/>
      <c r="F24" s="2191"/>
      <c r="G24" s="2191"/>
      <c r="I24" s="2191"/>
      <c r="J24" s="2191"/>
      <c r="K24" s="2191"/>
      <c r="L24" s="2191"/>
      <c r="M24" s="2191"/>
      <c r="N24" s="2191"/>
    </row>
    <row r="25" spans="2:14" x14ac:dyDescent="0.3">
      <c r="B25" s="2188" t="s">
        <v>887</v>
      </c>
      <c r="C25" s="2188"/>
      <c r="D25" s="2188"/>
      <c r="E25" s="2188"/>
      <c r="F25" s="2188"/>
      <c r="G25" s="2188"/>
      <c r="I25" s="2188" t="s">
        <v>888</v>
      </c>
      <c r="J25" s="2188"/>
      <c r="K25" s="2188"/>
      <c r="L25" s="2188"/>
      <c r="M25" s="2188"/>
      <c r="N25" s="2188"/>
    </row>
    <row r="27" spans="2:14" x14ac:dyDescent="0.3">
      <c r="B27" s="1847"/>
      <c r="C27" s="1847"/>
      <c r="D27" s="1847"/>
      <c r="E27" s="1847"/>
      <c r="F27" s="1847"/>
      <c r="G27" s="1847"/>
    </row>
    <row r="28" spans="2:14" ht="14.5" thickBot="1" x14ac:dyDescent="0.35">
      <c r="B28" s="2191"/>
      <c r="C28" s="2191"/>
      <c r="D28" s="2191"/>
      <c r="E28" s="2191"/>
      <c r="F28" s="2191"/>
      <c r="G28" s="2191"/>
      <c r="I28" s="2204"/>
      <c r="J28" s="2204"/>
      <c r="K28" s="2204"/>
      <c r="L28" s="2204"/>
      <c r="M28" s="2204"/>
      <c r="N28" s="2204"/>
    </row>
    <row r="29" spans="2:14" x14ac:dyDescent="0.3">
      <c r="B29" s="1112" t="s">
        <v>889</v>
      </c>
      <c r="I29" s="1112" t="s">
        <v>870</v>
      </c>
    </row>
    <row r="41" spans="2:2" x14ac:dyDescent="0.3">
      <c r="B41" s="1142"/>
    </row>
  </sheetData>
  <mergeCells count="10">
    <mergeCell ref="B3:O3"/>
    <mergeCell ref="B2:O2"/>
    <mergeCell ref="B1:O1"/>
    <mergeCell ref="I23:N24"/>
    <mergeCell ref="I25:N25"/>
    <mergeCell ref="I28:N28"/>
    <mergeCell ref="B5:N5"/>
    <mergeCell ref="B24:G24"/>
    <mergeCell ref="B25:G25"/>
    <mergeCell ref="B27:G28"/>
  </mergeCells>
  <pageMargins left="0.7" right="0.7" top="0.75" bottom="0.75" header="0.3" footer="0.3"/>
  <pageSetup scale="65" orientation="portrait" r:id="rId1"/>
  <headerFooter>
    <oddFooter>&amp;R&amp;8Revised November 2024</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37899-655F-4298-B0BF-A512E9E7C171}">
  <sheetPr codeName="Sheet171">
    <tabColor rgb="FF00918F"/>
    <pageSetUpPr fitToPage="1"/>
  </sheetPr>
  <dimension ref="A1:P44"/>
  <sheetViews>
    <sheetView showGridLines="0" zoomScale="80" zoomScaleNormal="80" workbookViewId="0">
      <selection activeCell="B3" sqref="B3:N3"/>
    </sheetView>
  </sheetViews>
  <sheetFormatPr defaultColWidth="9.1796875" defaultRowHeight="14.5" x14ac:dyDescent="0.35"/>
  <sheetData>
    <row r="1" spans="1:16" ht="27" customHeight="1" x14ac:dyDescent="0.35">
      <c r="A1" s="1114"/>
      <c r="B1" s="1794" t="s">
        <v>1367</v>
      </c>
      <c r="C1" s="1794"/>
      <c r="D1" s="1794"/>
      <c r="E1" s="1794"/>
      <c r="F1" s="1794"/>
      <c r="G1" s="1794"/>
      <c r="H1" s="1794"/>
      <c r="I1" s="1794"/>
      <c r="J1" s="1794"/>
      <c r="K1" s="1794"/>
      <c r="L1" s="1794"/>
      <c r="M1" s="1794"/>
      <c r="N1" s="1794"/>
      <c r="O1" s="1112"/>
      <c r="P1" s="1112"/>
    </row>
    <row r="2" spans="1:16" ht="27" customHeight="1" x14ac:dyDescent="0.35">
      <c r="A2" s="1114"/>
      <c r="B2" s="1794" t="s">
        <v>890</v>
      </c>
      <c r="C2" s="1794"/>
      <c r="D2" s="1794"/>
      <c r="E2" s="1794"/>
      <c r="F2" s="1794"/>
      <c r="G2" s="1794"/>
      <c r="H2" s="1794"/>
      <c r="I2" s="1794"/>
      <c r="J2" s="1794"/>
      <c r="K2" s="1794"/>
      <c r="L2" s="1794"/>
      <c r="M2" s="1794"/>
      <c r="N2" s="1794"/>
      <c r="O2" s="1112"/>
      <c r="P2" s="1112"/>
    </row>
    <row r="3" spans="1:16" ht="27" customHeight="1" x14ac:dyDescent="0.35">
      <c r="A3" s="1114"/>
      <c r="B3" s="1794">
        <f>'2 - Page 1'!D20</f>
        <v>0</v>
      </c>
      <c r="C3" s="1794"/>
      <c r="D3" s="1794"/>
      <c r="E3" s="1794"/>
      <c r="F3" s="1794"/>
      <c r="G3" s="1794"/>
      <c r="H3" s="1794"/>
      <c r="I3" s="1794"/>
      <c r="J3" s="1794"/>
      <c r="K3" s="1794"/>
      <c r="L3" s="1794"/>
      <c r="M3" s="1794"/>
      <c r="N3" s="1794"/>
      <c r="O3" s="1112"/>
      <c r="P3" s="1112"/>
    </row>
    <row r="4" spans="1:16" ht="27" customHeight="1" thickBot="1" x14ac:dyDescent="0.4">
      <c r="A4" s="1114"/>
      <c r="B4" s="1120" t="s">
        <v>891</v>
      </c>
      <c r="C4" s="1125"/>
      <c r="D4" s="2208"/>
      <c r="E4" s="2208"/>
      <c r="F4" s="2208"/>
      <c r="G4" s="2208"/>
      <c r="H4" s="2208"/>
      <c r="I4" s="2208"/>
      <c r="J4" s="2208"/>
      <c r="K4" s="2208"/>
      <c r="L4" s="2208"/>
      <c r="M4" s="2208"/>
      <c r="N4" s="2208"/>
      <c r="O4" s="1112"/>
      <c r="P4" s="1112"/>
    </row>
    <row r="5" spans="1:16" ht="27" customHeight="1" thickBot="1" x14ac:dyDescent="0.4">
      <c r="A5" s="1269"/>
      <c r="B5" s="1120" t="s">
        <v>892</v>
      </c>
      <c r="C5" s="1270"/>
      <c r="D5" s="2209">
        <f>'2 - Page 1'!D20</f>
        <v>0</v>
      </c>
      <c r="E5" s="2209"/>
      <c r="F5" s="2209"/>
      <c r="G5" s="2209"/>
      <c r="H5" s="2209"/>
      <c r="I5" s="2209"/>
      <c r="J5" s="2209"/>
      <c r="K5" s="2209"/>
      <c r="L5" s="2209"/>
      <c r="M5" s="2209"/>
      <c r="N5" s="2209"/>
      <c r="O5" s="1112"/>
      <c r="P5" s="1112"/>
    </row>
    <row r="6" spans="1:16" ht="27" customHeight="1" thickBot="1" x14ac:dyDescent="0.4">
      <c r="A6" s="1269"/>
      <c r="B6" s="1120" t="s">
        <v>893</v>
      </c>
      <c r="C6" s="1270"/>
      <c r="D6" s="2210"/>
      <c r="E6" s="2210"/>
      <c r="F6" s="2210"/>
      <c r="G6" s="2210"/>
      <c r="H6" s="2210"/>
      <c r="I6" s="2210"/>
      <c r="J6" s="2210"/>
      <c r="K6" s="2210"/>
      <c r="L6" s="2210"/>
      <c r="M6" s="2210"/>
      <c r="N6" s="2210"/>
      <c r="O6" s="1112"/>
      <c r="P6" s="1112"/>
    </row>
    <row r="7" spans="1:16" ht="17.25" customHeight="1" x14ac:dyDescent="0.35">
      <c r="A7" s="1114"/>
      <c r="B7" s="1125"/>
      <c r="C7" s="1125"/>
      <c r="D7" s="1125"/>
      <c r="E7" s="1125"/>
      <c r="F7" s="1125"/>
      <c r="G7" s="1125"/>
      <c r="H7" s="1125"/>
      <c r="I7" s="1125"/>
      <c r="J7" s="1125"/>
      <c r="K7" s="1125"/>
      <c r="L7" s="1125"/>
      <c r="M7" s="1125"/>
      <c r="N7" s="1125"/>
      <c r="O7" s="1112"/>
      <c r="P7" s="1112"/>
    </row>
    <row r="8" spans="1:16" x14ac:dyDescent="0.35">
      <c r="A8" s="1112" t="s">
        <v>56</v>
      </c>
      <c r="B8" s="1112"/>
      <c r="C8" s="1112"/>
      <c r="D8" s="1112"/>
      <c r="E8" s="1112"/>
      <c r="F8" s="1112"/>
      <c r="G8" s="1112"/>
      <c r="H8" s="1112"/>
      <c r="I8" s="1112"/>
      <c r="J8" s="1112"/>
      <c r="K8" s="1112"/>
      <c r="L8" s="1112"/>
      <c r="M8" s="1112"/>
      <c r="N8" s="1112"/>
      <c r="O8" s="1112"/>
      <c r="P8" s="1112"/>
    </row>
    <row r="9" spans="1:16" x14ac:dyDescent="0.35">
      <c r="A9" s="1112"/>
      <c r="B9" s="1112"/>
      <c r="C9" s="1112"/>
      <c r="D9" s="1112"/>
      <c r="E9" s="1112"/>
      <c r="F9" s="1112"/>
      <c r="G9" s="1112"/>
      <c r="H9" s="1112"/>
      <c r="I9" s="1112"/>
      <c r="J9" s="1112"/>
      <c r="K9" s="1112"/>
      <c r="L9" s="1112"/>
      <c r="M9" s="1112"/>
      <c r="N9" s="1112"/>
      <c r="O9" s="1112"/>
      <c r="P9" s="1112"/>
    </row>
    <row r="10" spans="1:16" x14ac:dyDescent="0.35">
      <c r="A10" s="1112"/>
      <c r="B10" s="1112"/>
      <c r="C10" s="1112"/>
      <c r="D10" s="1112"/>
      <c r="E10" s="1112"/>
      <c r="F10" s="1112"/>
      <c r="G10" s="1112"/>
      <c r="H10" s="1112"/>
      <c r="I10" s="1112"/>
      <c r="J10" s="1112"/>
      <c r="K10" s="1112"/>
      <c r="L10" s="1112"/>
      <c r="M10" s="1112"/>
      <c r="N10" s="1112"/>
      <c r="O10" s="1112"/>
      <c r="P10" s="1112"/>
    </row>
    <row r="11" spans="1:16" x14ac:dyDescent="0.35">
      <c r="A11" s="1112"/>
      <c r="B11" s="1112"/>
      <c r="C11" s="1112"/>
      <c r="D11" s="1112"/>
      <c r="E11" s="1112"/>
      <c r="F11" s="1112"/>
      <c r="G11" s="1112"/>
      <c r="H11" s="1112"/>
      <c r="I11" s="1112"/>
      <c r="J11" s="1112"/>
      <c r="K11" s="1112"/>
      <c r="L11" s="1112"/>
      <c r="M11" s="1112"/>
      <c r="N11" s="1112"/>
      <c r="O11" s="1112"/>
      <c r="P11" s="1112"/>
    </row>
    <row r="12" spans="1:16" x14ac:dyDescent="0.35">
      <c r="A12" s="1112"/>
      <c r="B12" s="1112"/>
      <c r="C12" s="1112"/>
      <c r="D12" s="1112"/>
      <c r="E12" s="1112"/>
      <c r="F12" s="1112"/>
      <c r="G12" s="1112"/>
      <c r="H12" s="1112"/>
      <c r="I12" s="1112"/>
      <c r="J12" s="1112"/>
      <c r="K12" s="1112"/>
      <c r="L12" s="1112"/>
      <c r="M12" s="1112"/>
      <c r="N12" s="1112"/>
      <c r="O12" s="1112"/>
      <c r="P12" s="1112"/>
    </row>
    <row r="13" spans="1:16" x14ac:dyDescent="0.35">
      <c r="A13" s="1112"/>
      <c r="B13" s="1112"/>
      <c r="C13" s="1112"/>
      <c r="D13" s="1112"/>
      <c r="E13" s="1112"/>
      <c r="F13" s="1112"/>
      <c r="G13" s="1112"/>
      <c r="H13" s="1112"/>
      <c r="I13" s="1112"/>
      <c r="J13" s="1112"/>
      <c r="K13" s="1112"/>
      <c r="L13" s="1112"/>
      <c r="M13" s="1112"/>
      <c r="N13" s="1112"/>
      <c r="O13" s="1112"/>
      <c r="P13" s="1112"/>
    </row>
    <row r="14" spans="1:16" x14ac:dyDescent="0.35">
      <c r="A14" s="1112"/>
      <c r="B14" s="1112"/>
      <c r="C14" s="1112"/>
      <c r="D14" s="1112"/>
      <c r="E14" s="1112"/>
      <c r="F14" s="1112"/>
      <c r="G14" s="1112"/>
      <c r="H14" s="1112"/>
      <c r="I14" s="1112"/>
      <c r="J14" s="1112"/>
      <c r="K14" s="1112"/>
      <c r="L14" s="1112"/>
      <c r="M14" s="1112"/>
      <c r="N14" s="1112"/>
      <c r="O14" s="1112"/>
      <c r="P14" s="1112"/>
    </row>
    <row r="15" spans="1:16" x14ac:dyDescent="0.35">
      <c r="A15" s="1112"/>
      <c r="B15" s="1112"/>
      <c r="C15" s="1112"/>
      <c r="D15" s="1112"/>
      <c r="E15" s="1112"/>
      <c r="F15" s="1112"/>
      <c r="G15" s="1112"/>
      <c r="H15" s="1112"/>
      <c r="I15" s="1112"/>
      <c r="J15" s="1112"/>
      <c r="K15" s="1112"/>
      <c r="L15" s="1112"/>
      <c r="M15" s="1112"/>
      <c r="N15" s="1112"/>
      <c r="O15" s="1112"/>
      <c r="P15" s="1112"/>
    </row>
    <row r="16" spans="1:16" x14ac:dyDescent="0.35">
      <c r="A16" s="1112"/>
      <c r="B16" s="1112"/>
      <c r="C16" s="1112"/>
      <c r="D16" s="1112"/>
      <c r="E16" s="1112"/>
      <c r="F16" s="1112"/>
      <c r="G16" s="1112"/>
      <c r="H16" s="1112"/>
      <c r="I16" s="1112"/>
      <c r="J16" s="1112"/>
      <c r="K16" s="1112"/>
      <c r="L16" s="1112"/>
      <c r="M16" s="1112"/>
      <c r="N16" s="1112"/>
      <c r="O16" s="1112"/>
      <c r="P16" s="1112"/>
    </row>
    <row r="17" spans="1:16" x14ac:dyDescent="0.35">
      <c r="A17" s="1112"/>
      <c r="B17" s="1112"/>
      <c r="C17" s="1112"/>
      <c r="D17" s="1112"/>
      <c r="E17" s="1112"/>
      <c r="F17" s="1112"/>
      <c r="G17" s="1112"/>
      <c r="H17" s="1112"/>
      <c r="I17" s="1112"/>
      <c r="J17" s="1112"/>
      <c r="K17" s="1112"/>
      <c r="L17" s="1112"/>
      <c r="M17" s="1112"/>
      <c r="N17" s="1112"/>
      <c r="O17" s="1112"/>
      <c r="P17" s="1112"/>
    </row>
    <row r="18" spans="1:16" x14ac:dyDescent="0.35">
      <c r="A18" s="1112"/>
      <c r="B18" s="1112"/>
      <c r="C18" s="1112"/>
      <c r="D18" s="1112"/>
      <c r="E18" s="1112"/>
      <c r="F18" s="1112"/>
      <c r="G18" s="1112"/>
      <c r="H18" s="1112"/>
      <c r="I18" s="1112"/>
      <c r="J18" s="1112"/>
      <c r="K18" s="1112"/>
      <c r="L18" s="1112"/>
      <c r="M18" s="1112"/>
      <c r="N18" s="1112"/>
      <c r="O18" s="1112"/>
      <c r="P18" s="1112"/>
    </row>
    <row r="19" spans="1:16" x14ac:dyDescent="0.35">
      <c r="A19" s="1112"/>
      <c r="B19" s="1112"/>
      <c r="C19" s="1112"/>
      <c r="D19" s="1112"/>
      <c r="E19" s="1112"/>
      <c r="F19" s="1112"/>
      <c r="G19" s="1112"/>
      <c r="H19" s="1112"/>
      <c r="I19" s="1112"/>
      <c r="J19" s="1112"/>
      <c r="K19" s="1112"/>
      <c r="L19" s="1112"/>
      <c r="M19" s="1112"/>
      <c r="N19" s="1112"/>
      <c r="O19" s="1112"/>
      <c r="P19" s="1112"/>
    </row>
    <row r="20" spans="1:16" x14ac:dyDescent="0.35">
      <c r="A20" s="1112"/>
      <c r="B20" s="1112"/>
      <c r="C20" s="1112"/>
      <c r="D20" s="1112"/>
      <c r="E20" s="1112"/>
      <c r="F20" s="1112"/>
      <c r="G20" s="1112"/>
      <c r="H20" s="1112"/>
      <c r="I20" s="1112"/>
      <c r="J20" s="1112"/>
      <c r="K20" s="1112"/>
      <c r="L20" s="1112"/>
      <c r="M20" s="1112"/>
      <c r="N20" s="1112"/>
      <c r="O20" s="1112"/>
      <c r="P20" s="1112"/>
    </row>
    <row r="21" spans="1:16" x14ac:dyDescent="0.35">
      <c r="A21" s="1112"/>
      <c r="B21" s="1112"/>
      <c r="C21" s="1112"/>
      <c r="D21" s="1112"/>
      <c r="E21" s="1112"/>
      <c r="F21" s="1112"/>
      <c r="G21" s="1112"/>
      <c r="H21" s="1112"/>
      <c r="I21" s="1112"/>
      <c r="J21" s="1112"/>
      <c r="K21" s="1112"/>
      <c r="L21" s="1112"/>
      <c r="M21" s="1112"/>
      <c r="N21" s="1112"/>
      <c r="O21" s="1112"/>
      <c r="P21" s="1112"/>
    </row>
    <row r="22" spans="1:16" x14ac:dyDescent="0.35">
      <c r="A22" s="1112"/>
      <c r="B22" s="1112"/>
      <c r="C22" s="1112"/>
      <c r="D22" s="1112"/>
      <c r="E22" s="1112"/>
      <c r="F22" s="1112"/>
      <c r="G22" s="1112"/>
      <c r="H22" s="1112"/>
      <c r="I22" s="1112"/>
      <c r="J22" s="1112"/>
      <c r="K22" s="1112"/>
      <c r="L22" s="1112"/>
      <c r="M22" s="1112"/>
      <c r="N22" s="1112"/>
      <c r="O22" s="1112"/>
      <c r="P22" s="1112"/>
    </row>
    <row r="23" spans="1:16" x14ac:dyDescent="0.35">
      <c r="A23" s="1112"/>
      <c r="B23" s="1112"/>
      <c r="C23" s="1112"/>
      <c r="D23" s="1112"/>
      <c r="E23" s="1112"/>
      <c r="F23" s="1112"/>
      <c r="G23" s="1112"/>
      <c r="H23" s="1112"/>
      <c r="I23" s="1112"/>
      <c r="J23" s="1112"/>
      <c r="K23" s="1112"/>
      <c r="L23" s="1112"/>
      <c r="M23" s="1112"/>
      <c r="N23" s="1112"/>
      <c r="O23" s="1112"/>
      <c r="P23" s="1112"/>
    </row>
    <row r="24" spans="1:16" x14ac:dyDescent="0.35">
      <c r="A24" s="1112"/>
      <c r="B24" s="1112"/>
      <c r="C24" s="1112"/>
      <c r="D24" s="1112"/>
      <c r="E24" s="1112"/>
      <c r="F24" s="1112"/>
      <c r="G24" s="1112"/>
      <c r="H24" s="1112"/>
      <c r="I24" s="1112"/>
      <c r="J24" s="1112"/>
      <c r="K24" s="1112"/>
      <c r="L24" s="1112"/>
      <c r="M24" s="1112"/>
      <c r="N24" s="1112"/>
      <c r="O24" s="1112"/>
      <c r="P24" s="1112"/>
    </row>
    <row r="25" spans="1:16" x14ac:dyDescent="0.35">
      <c r="A25" s="1112"/>
      <c r="B25" s="1112"/>
      <c r="C25" s="1112"/>
      <c r="D25" s="1112"/>
      <c r="E25" s="1112"/>
      <c r="F25" s="1112"/>
      <c r="G25" s="1112"/>
      <c r="H25" s="1112"/>
      <c r="I25" s="1112"/>
      <c r="J25" s="1112"/>
      <c r="K25" s="1112"/>
      <c r="L25" s="1112"/>
      <c r="M25" s="1112"/>
      <c r="N25" s="1112"/>
      <c r="O25" s="1112"/>
      <c r="P25" s="1112"/>
    </row>
    <row r="26" spans="1:16" x14ac:dyDescent="0.35">
      <c r="A26" s="1112"/>
      <c r="B26" s="1112"/>
      <c r="C26" s="1112"/>
      <c r="D26" s="1112"/>
      <c r="E26" s="1112"/>
      <c r="F26" s="1112"/>
      <c r="G26" s="1112"/>
      <c r="H26" s="1112"/>
      <c r="I26" s="2211" t="s">
        <v>56</v>
      </c>
      <c r="J26" s="2211"/>
      <c r="K26" s="2211"/>
      <c r="L26" s="2211"/>
      <c r="M26" s="2211"/>
      <c r="N26" s="2211"/>
      <c r="O26" s="1112"/>
      <c r="P26" s="1112"/>
    </row>
    <row r="27" spans="1:16" ht="15" thickBot="1" x14ac:dyDescent="0.4">
      <c r="A27" s="1112"/>
      <c r="B27" s="2191"/>
      <c r="C27" s="2191"/>
      <c r="D27" s="2191"/>
      <c r="E27" s="2191"/>
      <c r="F27" s="2191"/>
      <c r="G27" s="2191"/>
      <c r="H27" s="1112"/>
      <c r="I27" s="2211"/>
      <c r="J27" s="2211"/>
      <c r="K27" s="2211"/>
      <c r="L27" s="2211"/>
      <c r="M27" s="2211"/>
      <c r="N27" s="2211"/>
      <c r="O27" s="1112"/>
      <c r="P27" s="1112"/>
    </row>
    <row r="28" spans="1:16" x14ac:dyDescent="0.35">
      <c r="A28" s="1112"/>
      <c r="B28" s="2188" t="s">
        <v>894</v>
      </c>
      <c r="C28" s="2188"/>
      <c r="D28" s="2188"/>
      <c r="E28" s="2188"/>
      <c r="F28" s="2188"/>
      <c r="G28" s="2188"/>
      <c r="H28" s="1112"/>
      <c r="I28" s="2188"/>
      <c r="J28" s="2188"/>
      <c r="K28" s="2188"/>
      <c r="L28" s="2188"/>
      <c r="M28" s="2188"/>
      <c r="N28" s="2188"/>
      <c r="O28" s="1112"/>
      <c r="P28" s="1112"/>
    </row>
    <row r="29" spans="1:16" x14ac:dyDescent="0.35">
      <c r="A29" s="1112"/>
      <c r="B29" s="1112"/>
      <c r="C29" s="1112"/>
      <c r="D29" s="1112"/>
      <c r="E29" s="1112"/>
      <c r="F29" s="1112"/>
      <c r="G29" s="1112"/>
      <c r="H29" s="1112"/>
      <c r="I29" s="1112"/>
      <c r="J29" s="1112"/>
      <c r="K29" s="1112"/>
      <c r="L29" s="1112"/>
      <c r="M29" s="1112"/>
      <c r="N29" s="1112"/>
      <c r="O29" s="1112"/>
      <c r="P29" s="1112"/>
    </row>
    <row r="30" spans="1:16" x14ac:dyDescent="0.35">
      <c r="A30" s="1112"/>
      <c r="B30" s="1847"/>
      <c r="C30" s="1847"/>
      <c r="D30" s="1847"/>
      <c r="E30" s="1847"/>
      <c r="F30" s="1847"/>
      <c r="G30" s="1847"/>
      <c r="H30" s="1112"/>
      <c r="I30" s="1112"/>
      <c r="J30" s="1112"/>
      <c r="K30" s="1112"/>
      <c r="L30" s="1112"/>
      <c r="M30" s="1112"/>
      <c r="N30" s="1112"/>
      <c r="O30" s="1112"/>
      <c r="P30" s="1112"/>
    </row>
    <row r="31" spans="1:16" ht="15" thickBot="1" x14ac:dyDescent="0.4">
      <c r="A31" s="1112"/>
      <c r="B31" s="2191"/>
      <c r="C31" s="2191"/>
      <c r="D31" s="2191"/>
      <c r="E31" s="2191"/>
      <c r="F31" s="2191"/>
      <c r="G31" s="2191"/>
      <c r="H31" s="1112"/>
      <c r="I31" s="2207"/>
      <c r="J31" s="2207"/>
      <c r="K31" s="2207"/>
      <c r="L31" s="2207"/>
      <c r="M31" s="2207"/>
      <c r="N31" s="2207"/>
      <c r="O31" s="1112"/>
      <c r="P31" s="1112"/>
    </row>
    <row r="32" spans="1:16" x14ac:dyDescent="0.35">
      <c r="A32" s="1112"/>
      <c r="B32" s="1112" t="s">
        <v>895</v>
      </c>
      <c r="C32" s="1112"/>
      <c r="D32" s="1112"/>
      <c r="E32" s="1112"/>
      <c r="F32" s="1112"/>
      <c r="G32" s="1112"/>
      <c r="H32" s="1112"/>
      <c r="I32" s="1112" t="s">
        <v>870</v>
      </c>
      <c r="J32" s="1112"/>
      <c r="K32" s="1112"/>
      <c r="L32" s="1112"/>
      <c r="M32" s="1112"/>
      <c r="N32" s="1112"/>
      <c r="O32" s="1112"/>
      <c r="P32" s="1112"/>
    </row>
    <row r="33" spans="1:16" x14ac:dyDescent="0.35">
      <c r="A33" s="1112"/>
      <c r="B33" s="1112"/>
      <c r="C33" s="1112"/>
      <c r="D33" s="1112"/>
      <c r="E33" s="1112"/>
      <c r="F33" s="1112"/>
      <c r="G33" s="1112"/>
      <c r="H33" s="1112"/>
      <c r="I33" s="1112"/>
      <c r="J33" s="1112"/>
      <c r="K33" s="1112"/>
      <c r="L33" s="1112"/>
      <c r="M33" s="1112"/>
      <c r="N33" s="1112"/>
      <c r="O33" s="1112"/>
      <c r="P33" s="1112"/>
    </row>
    <row r="34" spans="1:16" ht="15" thickBot="1" x14ac:dyDescent="0.4">
      <c r="A34" s="1112"/>
      <c r="B34" s="2204"/>
      <c r="C34" s="2204"/>
      <c r="D34" s="2204"/>
      <c r="E34" s="2204"/>
      <c r="F34" s="2204"/>
      <c r="G34" s="2204"/>
      <c r="H34" s="1112"/>
      <c r="I34" s="1112"/>
      <c r="J34" s="1112"/>
      <c r="K34" s="1112"/>
      <c r="L34" s="1112"/>
      <c r="M34" s="1112"/>
      <c r="N34" s="1112"/>
      <c r="O34" s="1112"/>
      <c r="P34" s="1112"/>
    </row>
    <row r="35" spans="1:16" x14ac:dyDescent="0.35">
      <c r="A35" s="1112"/>
      <c r="B35" s="2188" t="s">
        <v>896</v>
      </c>
      <c r="C35" s="2188"/>
      <c r="D35" s="2188"/>
      <c r="E35" s="2188"/>
      <c r="F35" s="2188"/>
      <c r="G35" s="2188"/>
      <c r="H35" s="1112"/>
      <c r="I35" s="1112"/>
      <c r="J35" s="1112"/>
      <c r="K35" s="1112"/>
      <c r="L35" s="1112"/>
      <c r="M35" s="1112"/>
      <c r="N35" s="1112"/>
      <c r="O35" s="1112"/>
      <c r="P35" s="1112"/>
    </row>
    <row r="36" spans="1:16" x14ac:dyDescent="0.35">
      <c r="A36" s="1112"/>
      <c r="B36" s="1112"/>
      <c r="C36" s="1112"/>
      <c r="D36" s="1112"/>
      <c r="E36" s="1112"/>
      <c r="F36" s="1112"/>
      <c r="G36" s="1112"/>
      <c r="H36" s="1112"/>
      <c r="I36" s="1112"/>
      <c r="J36" s="1112"/>
      <c r="K36" s="1112"/>
      <c r="L36" s="1112"/>
      <c r="M36" s="1112"/>
      <c r="N36" s="1112"/>
      <c r="O36" s="1112"/>
      <c r="P36" s="1112"/>
    </row>
    <row r="37" spans="1:16" x14ac:dyDescent="0.35">
      <c r="A37" s="1112"/>
      <c r="B37" s="2206" t="s">
        <v>897</v>
      </c>
      <c r="C37" s="2206"/>
      <c r="D37" s="2206"/>
      <c r="E37" s="2206"/>
      <c r="F37" s="2206"/>
      <c r="G37" s="2206"/>
      <c r="H37" s="2206"/>
      <c r="I37" s="2206"/>
      <c r="J37" s="2206"/>
      <c r="K37" s="2206"/>
      <c r="L37" s="2206"/>
      <c r="M37" s="2206"/>
      <c r="N37" s="2206"/>
      <c r="O37" s="1112"/>
      <c r="P37" s="1112"/>
    </row>
    <row r="38" spans="1:16" x14ac:dyDescent="0.35">
      <c r="A38" s="1112"/>
      <c r="B38" s="2206"/>
      <c r="C38" s="2206"/>
      <c r="D38" s="2206"/>
      <c r="E38" s="2206"/>
      <c r="F38" s="2206"/>
      <c r="G38" s="2206"/>
      <c r="H38" s="2206"/>
      <c r="I38" s="2206"/>
      <c r="J38" s="2206"/>
      <c r="K38" s="2206"/>
      <c r="L38" s="2206"/>
      <c r="M38" s="2206"/>
      <c r="N38" s="2206"/>
      <c r="O38" s="1112"/>
      <c r="P38" s="1112"/>
    </row>
    <row r="39" spans="1:16" x14ac:dyDescent="0.35">
      <c r="A39" s="1112"/>
      <c r="B39" s="1112"/>
      <c r="C39" s="1112"/>
      <c r="D39" s="1112"/>
      <c r="E39" s="1112"/>
      <c r="F39" s="1112"/>
      <c r="G39" s="1112"/>
      <c r="H39" s="1112"/>
      <c r="I39" s="1112"/>
      <c r="J39" s="1112"/>
      <c r="K39" s="1112"/>
      <c r="L39" s="1112"/>
      <c r="M39" s="1112"/>
      <c r="N39" s="1112"/>
      <c r="O39" s="1112"/>
      <c r="P39" s="1112"/>
    </row>
    <row r="40" spans="1:16" x14ac:dyDescent="0.35">
      <c r="A40" s="1112"/>
      <c r="B40" s="1112"/>
      <c r="C40" s="1112"/>
      <c r="D40" s="1112"/>
      <c r="E40" s="1112"/>
      <c r="F40" s="1112"/>
      <c r="G40" s="1112"/>
      <c r="H40" s="1112"/>
      <c r="I40" s="1112"/>
      <c r="J40" s="1112"/>
      <c r="K40" s="1112"/>
      <c r="L40" s="1112"/>
      <c r="M40" s="1112"/>
      <c r="N40" s="1112"/>
      <c r="O40" s="1112"/>
      <c r="P40" s="1112"/>
    </row>
    <row r="41" spans="1:16" x14ac:dyDescent="0.35">
      <c r="A41" s="1112"/>
      <c r="B41" s="1112"/>
      <c r="C41" s="1112"/>
      <c r="D41" s="1112"/>
      <c r="E41" s="1112"/>
      <c r="F41" s="1112"/>
      <c r="G41" s="1112"/>
      <c r="H41" s="1112"/>
      <c r="I41" s="1112"/>
      <c r="J41" s="1112"/>
      <c r="K41" s="1112"/>
      <c r="L41" s="1112"/>
      <c r="M41" s="1112"/>
      <c r="N41" s="1112"/>
      <c r="O41" s="1112"/>
      <c r="P41" s="1112"/>
    </row>
    <row r="44" spans="1:16" x14ac:dyDescent="0.35">
      <c r="B44" s="1069"/>
    </row>
  </sheetData>
  <mergeCells count="15">
    <mergeCell ref="B1:N1"/>
    <mergeCell ref="B2:N2"/>
    <mergeCell ref="I26:N27"/>
    <mergeCell ref="B27:G27"/>
    <mergeCell ref="B28:G28"/>
    <mergeCell ref="I28:N28"/>
    <mergeCell ref="B3:N3"/>
    <mergeCell ref="B37:N38"/>
    <mergeCell ref="B30:G31"/>
    <mergeCell ref="I31:N31"/>
    <mergeCell ref="D4:N4"/>
    <mergeCell ref="D5:N5"/>
    <mergeCell ref="D6:N6"/>
    <mergeCell ref="B35:G35"/>
    <mergeCell ref="B34:G34"/>
  </mergeCells>
  <pageMargins left="0.7" right="0.7" top="0.75" bottom="0.75" header="0.3" footer="0.3"/>
  <pageSetup scale="70" orientation="portrait" r:id="rId1"/>
  <headerFooter>
    <oddFooter>&amp;R&amp;8Revised November 2024</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793DB-7972-4AF5-8417-5D33DC109837}">
  <sheetPr codeName="Sheet31">
    <tabColor rgb="FFE8F0F0"/>
    <pageSetUpPr fitToPage="1"/>
  </sheetPr>
  <dimension ref="B2:E18"/>
  <sheetViews>
    <sheetView showGridLines="0" showRowColHeaders="0" workbookViewId="0">
      <selection activeCell="N43" sqref="N43"/>
    </sheetView>
  </sheetViews>
  <sheetFormatPr defaultColWidth="9.1796875" defaultRowHeight="14" x14ac:dyDescent="0.3"/>
  <cols>
    <col min="1" max="1" width="4.1796875" style="1112" customWidth="1"/>
    <col min="2" max="2" width="18" style="1112" customWidth="1"/>
    <col min="3" max="3" width="47.81640625" style="1112" customWidth="1"/>
    <col min="4" max="4" width="11.81640625" style="1112" customWidth="1"/>
    <col min="5" max="5" width="12.7265625" style="1112" customWidth="1"/>
    <col min="6" max="16384" width="9.1796875" style="1112"/>
  </cols>
  <sheetData>
    <row r="2" spans="2:5" ht="15" x14ac:dyDescent="0.3">
      <c r="C2" s="1323" t="s">
        <v>1115</v>
      </c>
    </row>
    <row r="3" spans="2:5" ht="17.5" x14ac:dyDescent="0.35">
      <c r="C3" s="1143" t="s">
        <v>1127</v>
      </c>
    </row>
    <row r="4" spans="2:5" ht="17.5" x14ac:dyDescent="0.35">
      <c r="C4" s="1143"/>
    </row>
    <row r="5" spans="2:5" ht="17.5" x14ac:dyDescent="0.35">
      <c r="B5" s="1118" t="s">
        <v>0</v>
      </c>
      <c r="C5" s="1144">
        <f>'2 - Page 1'!D20</f>
        <v>0</v>
      </c>
    </row>
    <row r="6" spans="2:5" ht="18" thickBot="1" x14ac:dyDescent="0.35">
      <c r="B6" s="1159"/>
    </row>
    <row r="7" spans="2:5" ht="14.5" thickBot="1" x14ac:dyDescent="0.35">
      <c r="B7" s="1325"/>
      <c r="C7" s="2221" t="s">
        <v>1128</v>
      </c>
      <c r="D7" s="2221"/>
      <c r="E7" s="1326"/>
    </row>
    <row r="8" spans="2:5" ht="14.5" thickBot="1" x14ac:dyDescent="0.35">
      <c r="B8" s="2222" t="s">
        <v>1129</v>
      </c>
      <c r="C8" s="2223"/>
      <c r="D8" s="2223"/>
      <c r="E8" s="2224"/>
    </row>
    <row r="9" spans="2:5" x14ac:dyDescent="0.3">
      <c r="B9" s="2225" t="s">
        <v>1130</v>
      </c>
      <c r="C9" s="2227" t="s">
        <v>1131</v>
      </c>
      <c r="D9" s="2228"/>
      <c r="E9" s="2229"/>
    </row>
    <row r="10" spans="2:5" ht="14.5" thickBot="1" x14ac:dyDescent="0.35">
      <c r="B10" s="2226"/>
      <c r="C10" s="2230"/>
      <c r="D10" s="2231"/>
      <c r="E10" s="2232"/>
    </row>
    <row r="11" spans="2:5" ht="14.5" thickBot="1" x14ac:dyDescent="0.35">
      <c r="B11" s="1327" t="s">
        <v>951</v>
      </c>
      <c r="C11" s="1324" t="s">
        <v>1136</v>
      </c>
      <c r="D11" s="1909" t="s">
        <v>1132</v>
      </c>
      <c r="E11" s="1910"/>
    </row>
    <row r="12" spans="2:5" x14ac:dyDescent="0.3">
      <c r="B12" s="2212"/>
      <c r="C12" s="1328"/>
      <c r="D12" s="2215"/>
      <c r="E12" s="2216"/>
    </row>
    <row r="13" spans="2:5" x14ac:dyDescent="0.3">
      <c r="B13" s="2213"/>
      <c r="C13" s="1329"/>
      <c r="D13" s="2217"/>
      <c r="E13" s="2218"/>
    </row>
    <row r="14" spans="2:5" x14ac:dyDescent="0.3">
      <c r="B14" s="2213"/>
      <c r="C14" s="1329"/>
      <c r="D14" s="2217"/>
      <c r="E14" s="2218"/>
    </row>
    <row r="15" spans="2:5" ht="14.5" thickBot="1" x14ac:dyDescent="0.35">
      <c r="B15" s="2214"/>
      <c r="C15" s="1330"/>
      <c r="D15" s="2219"/>
      <c r="E15" s="2220"/>
    </row>
    <row r="17" spans="2:2" x14ac:dyDescent="0.3">
      <c r="B17" s="1112" t="s">
        <v>1137</v>
      </c>
    </row>
    <row r="18" spans="2:2" x14ac:dyDescent="0.3">
      <c r="B18" s="1112" t="s">
        <v>1138</v>
      </c>
    </row>
  </sheetData>
  <protectedRanges>
    <protectedRange sqref="C12:C15" name="Range1"/>
  </protectedRanges>
  <mergeCells count="7">
    <mergeCell ref="B12:B15"/>
    <mergeCell ref="D12:E15"/>
    <mergeCell ref="C7:D7"/>
    <mergeCell ref="B8:E8"/>
    <mergeCell ref="B9:B10"/>
    <mergeCell ref="C9:E10"/>
    <mergeCell ref="D11:E11"/>
  </mergeCells>
  <dataValidations count="1">
    <dataValidation type="list" allowBlank="1" showInputMessage="1" showErrorMessage="1" sqref="B12" xr:uid="{8CAF2436-43F4-4B2A-B61F-13505FEAD88A}">
      <formula1>"Supermarket, Farmer's Market, Other Food Store with Produce"</formula1>
    </dataValidation>
  </dataValidations>
  <pageMargins left="0.7" right="0.7" top="0.75" bottom="0.75" header="0.3" footer="0.3"/>
  <pageSetup scale="9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5D676-77DB-4459-BF6A-5116DC2F4E99}">
  <sheetPr codeName="Sheet201">
    <tabColor rgb="FFE8F0F0"/>
    <pageSetUpPr fitToPage="1"/>
  </sheetPr>
  <dimension ref="A1:Q32"/>
  <sheetViews>
    <sheetView showGridLines="0" showRowColHeaders="0" workbookViewId="0">
      <selection activeCell="B8" sqref="B8"/>
    </sheetView>
  </sheetViews>
  <sheetFormatPr defaultColWidth="8.7265625" defaultRowHeight="14" x14ac:dyDescent="0.3"/>
  <cols>
    <col min="1" max="1" width="8.7265625" style="1112"/>
    <col min="2" max="2" width="16.81640625" style="1112" bestFit="1" customWidth="1"/>
    <col min="3" max="9" width="8.7265625" style="1112"/>
    <col min="10" max="10" width="13.54296875" style="1112" customWidth="1"/>
    <col min="11" max="15" width="8.7265625" style="1112"/>
    <col min="16" max="17" width="0" style="1112" hidden="1" customWidth="1"/>
    <col min="18" max="16384" width="8.7265625" style="1112"/>
  </cols>
  <sheetData>
    <row r="1" spans="1:17" x14ac:dyDescent="0.3">
      <c r="A1" s="2158" t="s">
        <v>1116</v>
      </c>
      <c r="B1" s="2158"/>
      <c r="C1" s="2158"/>
      <c r="D1" s="2158"/>
      <c r="E1" s="2158"/>
      <c r="F1" s="2158"/>
      <c r="G1" s="2158"/>
      <c r="H1" s="2158"/>
      <c r="I1" s="2158"/>
      <c r="J1" s="2158"/>
      <c r="K1" s="2158"/>
    </row>
    <row r="2" spans="1:17" x14ac:dyDescent="0.3">
      <c r="A2" s="2158" t="s">
        <v>898</v>
      </c>
      <c r="B2" s="2158"/>
      <c r="C2" s="2158"/>
      <c r="D2" s="2158"/>
      <c r="E2" s="2158"/>
      <c r="F2" s="2158"/>
      <c r="G2" s="2158"/>
      <c r="H2" s="2158"/>
      <c r="I2" s="2158"/>
      <c r="J2" s="2158"/>
      <c r="K2" s="2158"/>
    </row>
    <row r="3" spans="1:17" ht="13" customHeight="1" x14ac:dyDescent="0.3">
      <c r="A3" s="2158" t="s">
        <v>659</v>
      </c>
      <c r="B3" s="2158"/>
      <c r="C3" s="2158"/>
      <c r="D3" s="2158"/>
      <c r="E3" s="2158"/>
      <c r="F3" s="2158"/>
      <c r="G3" s="2158"/>
      <c r="H3" s="2158"/>
      <c r="I3" s="2158"/>
      <c r="J3" s="2158"/>
      <c r="K3" s="2158"/>
      <c r="P3" s="1112">
        <v>29</v>
      </c>
      <c r="Q3" s="1112">
        <v>1996</v>
      </c>
    </row>
    <row r="4" spans="1:17" ht="13" customHeight="1" x14ac:dyDescent="0.3">
      <c r="A4" s="1146"/>
      <c r="B4" s="1146"/>
      <c r="C4" s="1146"/>
      <c r="D4" s="1146"/>
      <c r="E4" s="1146"/>
      <c r="F4" s="1146"/>
      <c r="G4" s="1146"/>
      <c r="H4" s="1146"/>
      <c r="I4" s="1146"/>
      <c r="J4" s="1146"/>
      <c r="K4" s="1146"/>
      <c r="P4" s="1112">
        <v>28</v>
      </c>
      <c r="Q4" s="1112">
        <v>1997</v>
      </c>
    </row>
    <row r="5" spans="1:17" ht="13" customHeight="1" x14ac:dyDescent="0.3">
      <c r="A5" s="1146"/>
      <c r="B5" s="1146"/>
      <c r="C5" s="1146" t="s">
        <v>942</v>
      </c>
      <c r="D5" s="2233">
        <f>'2 - Page 1'!D20</f>
        <v>0</v>
      </c>
      <c r="E5" s="2233"/>
      <c r="F5" s="2233"/>
      <c r="G5" s="2233"/>
      <c r="H5" s="2233"/>
      <c r="I5" s="1146"/>
      <c r="J5" s="1146"/>
      <c r="K5" s="1146"/>
      <c r="P5" s="1112">
        <v>27</v>
      </c>
      <c r="Q5" s="1112">
        <v>1998</v>
      </c>
    </row>
    <row r="6" spans="1:17" x14ac:dyDescent="0.3">
      <c r="P6" s="1112">
        <v>26</v>
      </c>
      <c r="Q6" s="1112">
        <v>1999</v>
      </c>
    </row>
    <row r="7" spans="1:17" ht="14.5" thickBot="1" x14ac:dyDescent="0.35">
      <c r="B7" s="1145"/>
      <c r="C7" s="1145"/>
      <c r="D7" s="1145"/>
      <c r="E7" s="1145"/>
      <c r="F7" s="1145"/>
      <c r="G7" s="1145"/>
      <c r="H7" s="1145"/>
      <c r="P7" s="1112">
        <v>25</v>
      </c>
      <c r="Q7" s="1112">
        <v>2000</v>
      </c>
    </row>
    <row r="8" spans="1:17" x14ac:dyDescent="0.3">
      <c r="B8" s="1147">
        <v>0</v>
      </c>
      <c r="C8" s="1148" t="s">
        <v>660</v>
      </c>
      <c r="D8" s="1148"/>
      <c r="E8" s="1148"/>
      <c r="F8" s="1148"/>
      <c r="G8" s="1148"/>
      <c r="H8" s="1148"/>
      <c r="I8" s="1148"/>
      <c r="J8" s="1149"/>
      <c r="P8" s="1112">
        <v>24</v>
      </c>
      <c r="Q8" s="1112">
        <v>2001</v>
      </c>
    </row>
    <row r="9" spans="1:17" x14ac:dyDescent="0.3">
      <c r="B9" s="1275">
        <v>0</v>
      </c>
      <c r="C9" s="1112" t="s">
        <v>661</v>
      </c>
      <c r="J9" s="1150"/>
      <c r="P9" s="1112">
        <v>23</v>
      </c>
      <c r="Q9" s="1112">
        <v>2002</v>
      </c>
    </row>
    <row r="10" spans="1:17" x14ac:dyDescent="0.3">
      <c r="B10" s="1151">
        <f>'2 - Page 2'!B16</f>
        <v>0</v>
      </c>
      <c r="C10" s="1112" t="s">
        <v>662</v>
      </c>
      <c r="J10" s="1150"/>
      <c r="P10" s="1112">
        <v>22</v>
      </c>
      <c r="Q10" s="1112">
        <v>2003</v>
      </c>
    </row>
    <row r="11" spans="1:17" x14ac:dyDescent="0.3">
      <c r="B11" s="1152" t="e">
        <f>B8/B10</f>
        <v>#DIV/0!</v>
      </c>
      <c r="C11" s="1112" t="s">
        <v>663</v>
      </c>
      <c r="J11" s="1150"/>
      <c r="P11" s="1112">
        <v>21</v>
      </c>
      <c r="Q11" s="1112">
        <v>2004</v>
      </c>
    </row>
    <row r="12" spans="1:17" x14ac:dyDescent="0.3">
      <c r="B12" s="1153" t="e">
        <f>B9/B8</f>
        <v>#DIV/0!</v>
      </c>
      <c r="C12" s="1112" t="s">
        <v>664</v>
      </c>
      <c r="J12" s="1150"/>
      <c r="P12" s="1112">
        <v>20</v>
      </c>
      <c r="Q12" s="1112">
        <v>2005</v>
      </c>
    </row>
    <row r="13" spans="1:17" x14ac:dyDescent="0.3">
      <c r="B13" s="1154"/>
      <c r="J13" s="1150"/>
      <c r="P13" s="1112">
        <v>19</v>
      </c>
      <c r="Q13" s="1112">
        <v>2006</v>
      </c>
    </row>
    <row r="14" spans="1:17" x14ac:dyDescent="0.3">
      <c r="B14" s="1154"/>
      <c r="J14" s="1150"/>
      <c r="P14" s="1112">
        <v>18</v>
      </c>
      <c r="Q14" s="1112">
        <v>2007</v>
      </c>
    </row>
    <row r="15" spans="1:17" x14ac:dyDescent="0.3">
      <c r="B15" s="1154" t="s">
        <v>665</v>
      </c>
      <c r="J15" s="1150"/>
      <c r="P15" s="1112">
        <v>17</v>
      </c>
      <c r="Q15" s="1112">
        <v>2008</v>
      </c>
    </row>
    <row r="16" spans="1:17" x14ac:dyDescent="0.3">
      <c r="B16" s="1154" t="s">
        <v>1110</v>
      </c>
      <c r="J16" s="1150"/>
      <c r="P16" s="1112">
        <v>16</v>
      </c>
      <c r="Q16" s="1112">
        <v>2009</v>
      </c>
    </row>
    <row r="17" spans="2:17" x14ac:dyDescent="0.3">
      <c r="B17" s="1154" t="s">
        <v>1085</v>
      </c>
      <c r="H17" s="1155"/>
      <c r="J17" s="1150"/>
      <c r="P17" s="1112">
        <v>15</v>
      </c>
      <c r="Q17" s="1112">
        <v>2010</v>
      </c>
    </row>
    <row r="18" spans="2:17" x14ac:dyDescent="0.3">
      <c r="B18" s="1154"/>
      <c r="C18" s="1145" t="s">
        <v>666</v>
      </c>
      <c r="J18" s="1150"/>
      <c r="P18" s="1112">
        <v>14</v>
      </c>
      <c r="Q18" s="1112">
        <v>2011</v>
      </c>
    </row>
    <row r="19" spans="2:17" x14ac:dyDescent="0.3">
      <c r="B19" s="1154" t="s">
        <v>667</v>
      </c>
      <c r="J19" s="1150"/>
      <c r="P19" s="1112">
        <v>13</v>
      </c>
      <c r="Q19" s="1112">
        <v>2012</v>
      </c>
    </row>
    <row r="20" spans="2:17" x14ac:dyDescent="0.3">
      <c r="B20" s="1154" t="s">
        <v>668</v>
      </c>
      <c r="J20" s="1150"/>
      <c r="P20" s="1112">
        <v>12</v>
      </c>
      <c r="Q20" s="1112">
        <v>2013</v>
      </c>
    </row>
    <row r="21" spans="2:17" x14ac:dyDescent="0.3">
      <c r="B21" s="1154"/>
      <c r="C21" s="1145" t="s">
        <v>666</v>
      </c>
      <c r="J21" s="1150"/>
      <c r="P21" s="1112">
        <v>11</v>
      </c>
      <c r="Q21" s="1112">
        <v>2014</v>
      </c>
    </row>
    <row r="22" spans="2:17" x14ac:dyDescent="0.3">
      <c r="B22" s="1154" t="s">
        <v>899</v>
      </c>
      <c r="J22" s="1150"/>
      <c r="P22" s="1112">
        <v>10</v>
      </c>
      <c r="Q22" s="1112">
        <v>2015</v>
      </c>
    </row>
    <row r="23" spans="2:17" x14ac:dyDescent="0.3">
      <c r="B23" s="1154" t="s">
        <v>900</v>
      </c>
      <c r="J23" s="1150"/>
      <c r="P23" s="1112">
        <v>9</v>
      </c>
      <c r="Q23" s="1112">
        <v>2016</v>
      </c>
    </row>
    <row r="24" spans="2:17" x14ac:dyDescent="0.3">
      <c r="B24" s="1154" t="s">
        <v>901</v>
      </c>
      <c r="J24" s="1150"/>
      <c r="P24" s="1112">
        <v>8</v>
      </c>
      <c r="Q24" s="1112">
        <v>2017</v>
      </c>
    </row>
    <row r="25" spans="2:17" ht="14.5" thickBot="1" x14ac:dyDescent="0.35">
      <c r="B25" s="1156" t="s">
        <v>1109</v>
      </c>
      <c r="C25" s="1123"/>
      <c r="D25" s="1123"/>
      <c r="E25" s="1123"/>
      <c r="F25" s="1123"/>
      <c r="G25" s="1123"/>
      <c r="H25" s="1123"/>
      <c r="I25" s="1123"/>
      <c r="J25" s="1157"/>
      <c r="P25" s="1112">
        <v>7</v>
      </c>
      <c r="Q25" s="1112">
        <v>2018</v>
      </c>
    </row>
    <row r="26" spans="2:17" x14ac:dyDescent="0.3">
      <c r="P26" s="1112">
        <v>6</v>
      </c>
      <c r="Q26" s="1112">
        <v>2019</v>
      </c>
    </row>
    <row r="27" spans="2:17" x14ac:dyDescent="0.3">
      <c r="P27" s="1112">
        <v>5</v>
      </c>
      <c r="Q27" s="1112">
        <v>2020</v>
      </c>
    </row>
    <row r="28" spans="2:17" x14ac:dyDescent="0.3">
      <c r="B28" s="1158"/>
      <c r="P28" s="1112">
        <v>4</v>
      </c>
      <c r="Q28" s="1112">
        <v>2021</v>
      </c>
    </row>
    <row r="29" spans="2:17" x14ac:dyDescent="0.3">
      <c r="P29" s="1112">
        <v>3</v>
      </c>
      <c r="Q29" s="1112">
        <v>2022</v>
      </c>
    </row>
    <row r="30" spans="2:17" x14ac:dyDescent="0.3">
      <c r="P30" s="1112">
        <v>2</v>
      </c>
      <c r="Q30" s="1112">
        <v>2023</v>
      </c>
    </row>
    <row r="31" spans="2:17" x14ac:dyDescent="0.3">
      <c r="P31" s="1112">
        <v>1</v>
      </c>
      <c r="Q31" s="1112">
        <v>2024</v>
      </c>
    </row>
    <row r="32" spans="2:17" x14ac:dyDescent="0.3">
      <c r="Q32" s="1112">
        <v>2025</v>
      </c>
    </row>
  </sheetData>
  <sortState xmlns:xlrd2="http://schemas.microsoft.com/office/spreadsheetml/2017/richdata2" ref="P9:P31">
    <sortCondition descending="1" ref="P9:P31"/>
  </sortState>
  <mergeCells count="4">
    <mergeCell ref="A1:K1"/>
    <mergeCell ref="A2:K2"/>
    <mergeCell ref="A3:K3"/>
    <mergeCell ref="D5:H5"/>
  </mergeCells>
  <pageMargins left="0.7" right="0.7" top="0.75" bottom="0.75" header="0.3" footer="0.3"/>
  <pageSetup scale="88" orientation="portrait" r:id="rId1"/>
  <headerFooter>
    <oddFooter>&amp;R&amp;8Revised October 20, 2021</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8061A-77B7-45A2-A724-C237ECB3C720}">
  <sheetPr codeName="Sheet32">
    <tabColor rgb="FFE8F0F0"/>
    <pageSetUpPr fitToPage="1"/>
  </sheetPr>
  <dimension ref="B1:O21"/>
  <sheetViews>
    <sheetView showGridLines="0" showRowColHeaders="0" workbookViewId="0">
      <selection activeCell="M22" sqref="M22"/>
    </sheetView>
  </sheetViews>
  <sheetFormatPr defaultColWidth="9.1796875" defaultRowHeight="14" x14ac:dyDescent="0.3"/>
  <cols>
    <col min="1" max="1" width="2" style="1112" customWidth="1"/>
    <col min="2" max="16384" width="9.1796875" style="1112"/>
  </cols>
  <sheetData>
    <row r="1" spans="2:15" ht="17.5" x14ac:dyDescent="0.35">
      <c r="B1" s="1788" t="s">
        <v>1115</v>
      </c>
      <c r="C1" s="1788"/>
      <c r="D1" s="1788"/>
      <c r="E1" s="1788"/>
      <c r="F1" s="1788"/>
      <c r="G1" s="1788"/>
      <c r="H1" s="1788"/>
      <c r="I1" s="1788"/>
      <c r="J1" s="1788"/>
      <c r="K1" s="1788"/>
      <c r="L1" s="1788"/>
      <c r="M1" s="1788"/>
      <c r="N1" s="1788"/>
      <c r="O1" s="1788"/>
    </row>
    <row r="2" spans="2:15" ht="17.5" x14ac:dyDescent="0.35">
      <c r="B2" s="1788" t="s">
        <v>898</v>
      </c>
      <c r="C2" s="1788"/>
      <c r="D2" s="1788"/>
      <c r="E2" s="1788"/>
      <c r="F2" s="1788"/>
      <c r="G2" s="1788"/>
      <c r="H2" s="1788"/>
      <c r="I2" s="1788"/>
      <c r="J2" s="1788"/>
      <c r="K2" s="1788"/>
      <c r="L2" s="1788"/>
      <c r="M2" s="1788"/>
      <c r="N2" s="1788"/>
      <c r="O2" s="1788"/>
    </row>
    <row r="3" spans="2:15" ht="17.5" x14ac:dyDescent="0.35">
      <c r="B3" s="1788" t="s">
        <v>1022</v>
      </c>
      <c r="C3" s="1788"/>
      <c r="D3" s="1788"/>
      <c r="E3" s="1788"/>
      <c r="F3" s="1788"/>
      <c r="G3" s="1788"/>
      <c r="H3" s="1788"/>
      <c r="I3" s="1788"/>
      <c r="J3" s="1788"/>
      <c r="K3" s="1788"/>
      <c r="L3" s="1788"/>
      <c r="M3" s="1788"/>
      <c r="N3" s="1788"/>
      <c r="O3" s="1788"/>
    </row>
    <row r="4" spans="2:15" ht="17.5" x14ac:dyDescent="0.35">
      <c r="K4" s="1262"/>
    </row>
    <row r="7" spans="2:15" x14ac:dyDescent="0.3">
      <c r="B7" s="1112" t="s">
        <v>902</v>
      </c>
      <c r="E7" s="2235"/>
      <c r="F7" s="2235"/>
      <c r="G7" s="2235"/>
      <c r="H7" s="2235"/>
      <c r="I7" s="2235"/>
      <c r="J7" s="1112" t="s">
        <v>903</v>
      </c>
      <c r="K7" s="2235"/>
      <c r="L7" s="2235"/>
      <c r="M7" s="2235"/>
      <c r="N7" s="2235"/>
      <c r="O7" s="2235"/>
    </row>
    <row r="8" spans="2:15" x14ac:dyDescent="0.3">
      <c r="B8" s="1112" t="s">
        <v>1023</v>
      </c>
      <c r="D8" s="1924">
        <f>'2 - Page 1'!D20</f>
        <v>0</v>
      </c>
      <c r="E8" s="1924"/>
      <c r="F8" s="1924"/>
      <c r="G8" s="1924"/>
      <c r="H8" s="1924"/>
      <c r="I8" s="1924"/>
      <c r="J8" s="1112" t="s">
        <v>1029</v>
      </c>
    </row>
    <row r="9" spans="2:15" x14ac:dyDescent="0.3">
      <c r="B9" s="1112" t="s">
        <v>1028</v>
      </c>
      <c r="E9" s="1127"/>
      <c r="F9" s="1127"/>
      <c r="G9" s="1127"/>
      <c r="H9" s="1127"/>
      <c r="I9" s="1127"/>
    </row>
    <row r="11" spans="2:15" x14ac:dyDescent="0.3">
      <c r="B11" s="1112" t="s">
        <v>1024</v>
      </c>
    </row>
    <row r="12" spans="2:15" ht="14.5" thickBot="1" x14ac:dyDescent="0.35"/>
    <row r="13" spans="2:15" ht="18" thickBot="1" x14ac:dyDescent="0.35">
      <c r="B13" s="1272"/>
      <c r="D13" s="1787" t="s">
        <v>1025</v>
      </c>
      <c r="E13" s="1787"/>
      <c r="F13" s="1787"/>
      <c r="G13" s="1787"/>
      <c r="H13" s="1787"/>
      <c r="I13" s="1787"/>
      <c r="J13" s="1787"/>
      <c r="K13" s="1787"/>
      <c r="L13" s="1787"/>
      <c r="M13" s="1787"/>
      <c r="N13" s="1787"/>
      <c r="O13" s="1787"/>
    </row>
    <row r="14" spans="2:15" x14ac:dyDescent="0.3">
      <c r="D14" s="1787"/>
      <c r="E14" s="1787"/>
      <c r="F14" s="1787"/>
      <c r="G14" s="1787"/>
      <c r="H14" s="1787"/>
      <c r="I14" s="1787"/>
      <c r="J14" s="1787"/>
      <c r="K14" s="1787"/>
      <c r="L14" s="1787"/>
      <c r="M14" s="1787"/>
      <c r="N14" s="1787"/>
      <c r="O14" s="1787"/>
    </row>
    <row r="15" spans="2:15" ht="14.5" thickBot="1" x14ac:dyDescent="0.35"/>
    <row r="16" spans="2:15" ht="18" thickBot="1" x14ac:dyDescent="0.35">
      <c r="B16" s="1272"/>
      <c r="D16" s="1787" t="s">
        <v>1026</v>
      </c>
      <c r="E16" s="1787"/>
      <c r="F16" s="1787"/>
      <c r="G16" s="1787"/>
      <c r="H16" s="1787"/>
      <c r="I16" s="1787"/>
      <c r="J16" s="1787"/>
      <c r="K16" s="1787"/>
      <c r="L16" s="1787"/>
      <c r="M16" s="1787"/>
      <c r="N16" s="1787"/>
      <c r="O16" s="1787"/>
    </row>
    <row r="18" spans="2:15" x14ac:dyDescent="0.3">
      <c r="B18" s="1241" t="s">
        <v>1027</v>
      </c>
      <c r="C18" s="1145"/>
      <c r="D18" s="1145"/>
      <c r="E18" s="1145"/>
    </row>
    <row r="19" spans="2:15" x14ac:dyDescent="0.3">
      <c r="B19" s="2234"/>
      <c r="C19" s="2234"/>
      <c r="D19" s="2234"/>
      <c r="E19" s="2234"/>
      <c r="F19" s="2234"/>
      <c r="G19" s="2234"/>
      <c r="H19" s="2234"/>
      <c r="I19" s="2234"/>
      <c r="J19" s="2234"/>
      <c r="K19" s="2234"/>
      <c r="L19" s="2234"/>
      <c r="M19" s="2234"/>
      <c r="N19" s="2234"/>
      <c r="O19" s="2234"/>
    </row>
    <row r="21" spans="2:15" x14ac:dyDescent="0.3">
      <c r="B21" s="1271" t="s">
        <v>1135</v>
      </c>
    </row>
  </sheetData>
  <mergeCells count="9">
    <mergeCell ref="D13:O14"/>
    <mergeCell ref="D16:O16"/>
    <mergeCell ref="B19:O19"/>
    <mergeCell ref="D8:I8"/>
    <mergeCell ref="B1:O1"/>
    <mergeCell ref="B2:O2"/>
    <mergeCell ref="B3:O3"/>
    <mergeCell ref="K7:O7"/>
    <mergeCell ref="E7:I7"/>
  </mergeCells>
  <dataValidations count="1">
    <dataValidation type="list" allowBlank="1" showInputMessage="1" showErrorMessage="1" sqref="B13 B16:C16" xr:uid="{FA1AAF5D-04E6-4737-B6F6-E8ABC08B459C}">
      <formula1>"Yes, No"</formula1>
    </dataValidation>
  </dataValidations>
  <pageMargins left="0.7" right="0.7" top="0.75" bottom="0.75" header="0.3" footer="0.3"/>
  <pageSetup scale="7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1">
    <pageSetUpPr fitToPage="1"/>
  </sheetPr>
  <dimension ref="A1:AE67"/>
  <sheetViews>
    <sheetView showGridLines="0" zoomScale="70" zoomScaleNormal="70" workbookViewId="0">
      <selection activeCell="B18" sqref="B18:J18"/>
    </sheetView>
  </sheetViews>
  <sheetFormatPr defaultColWidth="9.1796875" defaultRowHeight="13" x14ac:dyDescent="0.3"/>
  <cols>
    <col min="1" max="1" width="2.7265625" style="186" customWidth="1"/>
    <col min="2" max="2" width="15.54296875" style="186" customWidth="1"/>
    <col min="3" max="5" width="6.453125" style="186" customWidth="1"/>
    <col min="6" max="6" width="15.7265625" style="186" customWidth="1"/>
    <col min="7" max="7" width="2.453125" style="186" customWidth="1"/>
    <col min="8" max="8" width="16.26953125" style="186" customWidth="1"/>
    <col min="9" max="9" width="13.453125" style="186" customWidth="1"/>
    <col min="10" max="10" width="12.453125" style="186" customWidth="1"/>
    <col min="11" max="11" width="2.7265625" style="186" customWidth="1"/>
    <col min="12" max="12" width="13.26953125" style="186" customWidth="1"/>
    <col min="13" max="13" width="14.453125" style="186" customWidth="1"/>
    <col min="14" max="14" width="16.7265625" style="186" customWidth="1"/>
    <col min="15" max="15" width="13.26953125" style="186" customWidth="1"/>
    <col min="16" max="16" width="13.1796875" style="186" customWidth="1"/>
    <col min="17" max="17" width="2.7265625" style="186" customWidth="1"/>
    <col min="18" max="18" width="15.81640625" style="186" customWidth="1"/>
    <col min="19" max="19" width="13.7265625" style="186" customWidth="1"/>
    <col min="20" max="20" width="13.81640625" style="186" customWidth="1"/>
    <col min="21" max="22" width="15.81640625" style="186" customWidth="1"/>
    <col min="23" max="16384" width="9.1796875" style="186"/>
  </cols>
  <sheetData>
    <row r="1" spans="2:31" ht="15.75" customHeight="1" thickBot="1" x14ac:dyDescent="0.4">
      <c r="B1" s="2283" t="e">
        <f>#REF!</f>
        <v>#REF!</v>
      </c>
      <c r="C1" s="2284"/>
      <c r="D1" s="2284"/>
      <c r="E1" s="2284"/>
      <c r="F1" s="2284"/>
      <c r="G1" s="2284"/>
      <c r="H1" s="2284"/>
      <c r="I1" s="2284"/>
      <c r="J1" s="2284"/>
      <c r="K1" s="2284"/>
      <c r="L1" s="2284"/>
      <c r="M1" s="2284"/>
      <c r="N1" s="2284"/>
      <c r="O1" s="2284"/>
      <c r="P1" s="2284"/>
      <c r="Q1" s="2284"/>
      <c r="R1" s="2284"/>
      <c r="S1" s="2284"/>
      <c r="T1" s="2284"/>
      <c r="U1" s="2284"/>
      <c r="V1" s="2285"/>
      <c r="W1" s="185"/>
    </row>
    <row r="2" spans="2:31" ht="34.5" customHeight="1" thickBot="1" x14ac:dyDescent="0.4">
      <c r="B2" s="2286" t="s">
        <v>389</v>
      </c>
      <c r="C2" s="2287"/>
      <c r="D2" s="2287"/>
      <c r="E2" s="2287"/>
      <c r="F2" s="2287"/>
      <c r="G2" s="2287"/>
      <c r="H2" s="2287"/>
      <c r="I2" s="2287"/>
      <c r="J2" s="2287"/>
      <c r="K2" s="2287"/>
      <c r="L2" s="2287"/>
      <c r="M2" s="2287"/>
      <c r="N2" s="2287"/>
      <c r="O2" s="2287"/>
      <c r="P2" s="2287"/>
      <c r="Q2" s="2287"/>
      <c r="R2" s="2287"/>
      <c r="S2" s="2287"/>
      <c r="T2" s="2287"/>
      <c r="U2" s="2287"/>
      <c r="V2" s="2288"/>
      <c r="W2" s="185"/>
    </row>
    <row r="3" spans="2:31" ht="14.25" customHeight="1" thickBot="1" x14ac:dyDescent="0.4">
      <c r="B3" s="653" t="s">
        <v>454</v>
      </c>
      <c r="C3" s="654"/>
      <c r="D3" s="654"/>
      <c r="E3" s="715"/>
      <c r="F3" s="187"/>
      <c r="G3" s="187"/>
      <c r="H3" s="187"/>
      <c r="I3" s="187"/>
      <c r="J3" s="187"/>
      <c r="K3" s="188"/>
      <c r="L3" s="188"/>
      <c r="M3" s="188"/>
      <c r="N3" s="188"/>
      <c r="O3" s="188"/>
      <c r="P3" s="188"/>
      <c r="Q3" s="188"/>
      <c r="R3" s="188"/>
      <c r="S3" s="188"/>
      <c r="T3" s="188"/>
      <c r="U3" s="189"/>
      <c r="V3" s="190"/>
      <c r="W3" s="185"/>
    </row>
    <row r="4" spans="2:31" s="191" customFormat="1" ht="14.25" customHeight="1" thickBot="1" x14ac:dyDescent="0.35">
      <c r="B4" s="2296"/>
      <c r="C4" s="2297"/>
      <c r="D4" s="2297"/>
      <c r="E4" s="2297"/>
      <c r="F4" s="2297"/>
      <c r="G4" s="2297"/>
      <c r="H4" s="2297"/>
      <c r="I4" s="2297"/>
      <c r="J4" s="2298"/>
      <c r="L4" s="216" t="s">
        <v>371</v>
      </c>
      <c r="M4" s="217"/>
      <c r="N4" s="218"/>
      <c r="O4" s="216" t="s">
        <v>405</v>
      </c>
      <c r="P4" s="216" t="s">
        <v>372</v>
      </c>
      <c r="Q4" s="218"/>
      <c r="R4" s="206" t="s">
        <v>370</v>
      </c>
      <c r="S4" s="218"/>
      <c r="T4" s="218"/>
      <c r="U4" s="206" t="s">
        <v>405</v>
      </c>
      <c r="V4" s="206" t="s">
        <v>372</v>
      </c>
      <c r="W4" s="21"/>
    </row>
    <row r="5" spans="2:31" s="191" customFormat="1" ht="14.25" customHeight="1" thickBot="1" x14ac:dyDescent="0.35">
      <c r="B5" s="2293"/>
      <c r="C5" s="2294"/>
      <c r="D5" s="2294"/>
      <c r="E5" s="2294"/>
      <c r="F5" s="2294"/>
      <c r="G5" s="2294"/>
      <c r="H5" s="2294"/>
      <c r="I5" s="2294"/>
      <c r="J5" s="2295"/>
      <c r="L5" s="2268" t="s">
        <v>373</v>
      </c>
      <c r="M5" s="2269"/>
      <c r="N5" s="2269"/>
      <c r="O5" s="2269"/>
      <c r="P5" s="2270"/>
      <c r="Q5" s="218"/>
      <c r="R5" s="2268" t="s">
        <v>33</v>
      </c>
      <c r="S5" s="2269"/>
      <c r="T5" s="2269"/>
      <c r="U5" s="2269"/>
      <c r="V5" s="2270"/>
      <c r="AC5" s="21"/>
      <c r="AD5" s="21"/>
      <c r="AE5" s="21"/>
    </row>
    <row r="6" spans="2:31" s="191" customFormat="1" ht="14.25" customHeight="1" x14ac:dyDescent="0.3">
      <c r="B6" s="2293"/>
      <c r="C6" s="2294"/>
      <c r="D6" s="2294"/>
      <c r="E6" s="2294"/>
      <c r="F6" s="2294"/>
      <c r="G6" s="2294"/>
      <c r="H6" s="2294"/>
      <c r="I6" s="2294"/>
      <c r="J6" s="2295"/>
      <c r="L6" s="857" t="e">
        <f>+(#REF!/2)+(SUM(#REF!)/2)</f>
        <v>#REF!</v>
      </c>
      <c r="M6" s="2263" t="s">
        <v>415</v>
      </c>
      <c r="N6" s="2263"/>
      <c r="O6" s="858" t="e">
        <f>+('Operating Exps (CO)'!G62/2)+(SUM('Sources (CO)'!H6:H13)/2)</f>
        <v>#REF!</v>
      </c>
      <c r="P6" s="859" t="e">
        <f>+('Operating Exps (8609)'!G62/2)+(SUM('Sources (8609)'!H6:H13)/2)</f>
        <v>#REF!</v>
      </c>
      <c r="Q6" s="218"/>
      <c r="R6" s="640" t="e">
        <f>+'Tax Credit Eligibility'!C24+'Tax Credit Eligibility'!F24</f>
        <v>#REF!</v>
      </c>
      <c r="S6" s="2263" t="s">
        <v>376</v>
      </c>
      <c r="T6" s="2263"/>
      <c r="U6" s="582" t="e">
        <f>+'Tax Credit Eligibility (CO)'!C25+'Tax Credit Eligibility (CO)'!F25</f>
        <v>#REF!</v>
      </c>
      <c r="V6" s="840" t="e">
        <f>+'Tax Credit Eligibility (8609)'!C25+'Tax Credit Eligibility (8609)'!F25</f>
        <v>#DIV/0!</v>
      </c>
      <c r="AD6" s="21"/>
      <c r="AE6" s="21"/>
    </row>
    <row r="7" spans="2:31" s="191" customFormat="1" ht="14.25" customHeight="1" x14ac:dyDescent="0.3">
      <c r="B7" s="2260"/>
      <c r="C7" s="2261"/>
      <c r="D7" s="2261"/>
      <c r="E7" s="2261"/>
      <c r="F7" s="2261"/>
      <c r="G7" s="2261"/>
      <c r="H7" s="2261"/>
      <c r="I7" s="2261"/>
      <c r="J7" s="2262"/>
      <c r="L7" s="860" t="e">
        <f>+#REF!</f>
        <v>#REF!</v>
      </c>
      <c r="M7" s="2264" t="s">
        <v>416</v>
      </c>
      <c r="N7" s="2264"/>
      <c r="O7" s="817">
        <f>+'Cost-Basis (CO)'!M79</f>
        <v>0</v>
      </c>
      <c r="P7" s="861">
        <f>+'Cost Cert. (8609)'!M79</f>
        <v>0</v>
      </c>
      <c r="Q7" s="218"/>
      <c r="R7" s="686" t="e">
        <f>+R6*10</f>
        <v>#REF!</v>
      </c>
      <c r="S7" s="2264" t="s">
        <v>377</v>
      </c>
      <c r="T7" s="2264"/>
      <c r="U7" s="817" t="e">
        <f>U6*10</f>
        <v>#REF!</v>
      </c>
      <c r="V7" s="861" t="e">
        <f>V6*10</f>
        <v>#DIV/0!</v>
      </c>
      <c r="AD7" s="21"/>
      <c r="AE7" s="21"/>
    </row>
    <row r="8" spans="2:31" s="191" customFormat="1" ht="14.25" customHeight="1" thickBot="1" x14ac:dyDescent="0.35">
      <c r="B8" s="2260"/>
      <c r="C8" s="2261"/>
      <c r="D8" s="2261"/>
      <c r="E8" s="2261"/>
      <c r="F8" s="2261"/>
      <c r="G8" s="2261"/>
      <c r="H8" s="2261"/>
      <c r="I8" s="2261"/>
      <c r="J8" s="2262"/>
      <c r="L8" s="862" t="e">
        <f>+L7-L6</f>
        <v>#REF!</v>
      </c>
      <c r="M8" s="2265" t="s">
        <v>253</v>
      </c>
      <c r="N8" s="2265"/>
      <c r="O8" s="863" t="e">
        <f>+O7-O6</f>
        <v>#REF!</v>
      </c>
      <c r="P8" s="864" t="e">
        <f>+P7-P6</f>
        <v>#REF!</v>
      </c>
      <c r="Q8" s="218"/>
      <c r="R8" s="865" t="e">
        <f>+#REF!</f>
        <v>#REF!</v>
      </c>
      <c r="S8" s="2264" t="s">
        <v>305</v>
      </c>
      <c r="T8" s="2264"/>
      <c r="U8" s="818" t="e">
        <f>+#REF!</f>
        <v>#REF!</v>
      </c>
      <c r="V8" s="866" t="e">
        <f>+#REF!</f>
        <v>#REF!</v>
      </c>
      <c r="AD8" s="21"/>
      <c r="AE8" s="21"/>
    </row>
    <row r="9" spans="2:31" s="191" customFormat="1" ht="14.25" customHeight="1" thickBot="1" x14ac:dyDescent="0.35">
      <c r="B9" s="2293"/>
      <c r="C9" s="2294"/>
      <c r="D9" s="2294"/>
      <c r="E9" s="2294"/>
      <c r="F9" s="2294"/>
      <c r="G9" s="2294"/>
      <c r="H9" s="2294"/>
      <c r="I9" s="2294"/>
      <c r="J9" s="2295"/>
      <c r="L9" s="219" t="e">
        <f>IF(L6=#REF!,"","VALUE!")</f>
        <v>#REF!</v>
      </c>
      <c r="M9" s="219"/>
      <c r="N9" s="219"/>
      <c r="O9" s="219" t="e">
        <f>IF(O6='Cost-Basis (CO)'!M80,"","VALUE!")</f>
        <v>#REF!</v>
      </c>
      <c r="P9" s="219" t="e">
        <f>IF(P6='Cost Cert. (8609)'!M80,"","VALUE!")</f>
        <v>#REF!</v>
      </c>
      <c r="Q9" s="218"/>
      <c r="R9" s="867">
        <f>+'Tax Credit Eligibility'!F27</f>
        <v>0</v>
      </c>
      <c r="S9" s="2264" t="s">
        <v>306</v>
      </c>
      <c r="T9" s="2264"/>
      <c r="U9" s="819">
        <f>+'Tax Credit Eligibility (CO)'!F28</f>
        <v>0</v>
      </c>
      <c r="V9" s="868">
        <f>+'Tax Credit Eligibility (8609)'!F28</f>
        <v>0</v>
      </c>
      <c r="AD9" s="21"/>
      <c r="AE9" s="21"/>
    </row>
    <row r="10" spans="2:31" s="191" customFormat="1" ht="14.25" customHeight="1" thickBot="1" x14ac:dyDescent="0.35">
      <c r="B10" s="2293"/>
      <c r="C10" s="2294"/>
      <c r="D10" s="2294"/>
      <c r="E10" s="2294"/>
      <c r="F10" s="2294"/>
      <c r="G10" s="2294"/>
      <c r="H10" s="2294"/>
      <c r="I10" s="2294"/>
      <c r="J10" s="2295"/>
      <c r="L10" s="206" t="s">
        <v>370</v>
      </c>
      <c r="M10" s="218"/>
      <c r="N10" s="1"/>
      <c r="O10" s="220" t="s">
        <v>405</v>
      </c>
      <c r="P10" s="206" t="s">
        <v>372</v>
      </c>
      <c r="Q10" s="218"/>
      <c r="R10" s="844" t="e">
        <f>+R7*R8*R9</f>
        <v>#REF!</v>
      </c>
      <c r="S10" s="2265" t="s">
        <v>380</v>
      </c>
      <c r="T10" s="2265"/>
      <c r="U10" s="845" t="e">
        <f>+U7*U8*U9</f>
        <v>#REF!</v>
      </c>
      <c r="V10" s="846" t="e">
        <f>+V7*V8*V9</f>
        <v>#DIV/0!</v>
      </c>
      <c r="AD10" s="21"/>
      <c r="AE10" s="21"/>
    </row>
    <row r="11" spans="2:31" s="191" customFormat="1" ht="14.25" customHeight="1" thickBot="1" x14ac:dyDescent="0.35">
      <c r="B11" s="2293"/>
      <c r="C11" s="2294"/>
      <c r="D11" s="2294"/>
      <c r="E11" s="2294"/>
      <c r="F11" s="2294"/>
      <c r="G11" s="2294"/>
      <c r="H11" s="2294"/>
      <c r="I11" s="2294"/>
      <c r="J11" s="2295"/>
      <c r="L11" s="2290" t="s">
        <v>378</v>
      </c>
      <c r="M11" s="2291"/>
      <c r="N11" s="2291"/>
      <c r="O11" s="2291"/>
      <c r="P11" s="2292"/>
      <c r="Q11" s="218"/>
      <c r="R11" s="219" t="e">
        <f>IF(ROUND(R10,0)='Tax Credit Eligibility'!E32,"","VALUE!")</f>
        <v>#REF!</v>
      </c>
      <c r="S11" s="218"/>
      <c r="T11" s="218"/>
      <c r="U11" s="219" t="e">
        <f>IF(ROUND(U10,0)='Tax Credit Eligibility (CO)'!E33,"","VALUE!")</f>
        <v>#REF!</v>
      </c>
      <c r="V11" s="721" t="e">
        <f>IF(ROUND(V10,0)='Tax Credit Eligibility (8609)'!E33,"","VALUE!")</f>
        <v>#DIV/0!</v>
      </c>
      <c r="AD11" s="21"/>
      <c r="AE11" s="21"/>
    </row>
    <row r="12" spans="2:31" s="191" customFormat="1" ht="14.25" customHeight="1" thickBot="1" x14ac:dyDescent="0.35">
      <c r="B12" s="2293"/>
      <c r="C12" s="2294"/>
      <c r="D12" s="2294"/>
      <c r="E12" s="2294"/>
      <c r="F12" s="2294"/>
      <c r="G12" s="2294"/>
      <c r="H12" s="2294"/>
      <c r="I12" s="2294"/>
      <c r="J12" s="2295"/>
      <c r="L12" s="640" t="e">
        <f>+#REF!</f>
        <v>#REF!</v>
      </c>
      <c r="M12" s="2263" t="s">
        <v>379</v>
      </c>
      <c r="N12" s="2263"/>
      <c r="O12" s="582">
        <f>+'Operating Exps (CO)'!G14</f>
        <v>0</v>
      </c>
      <c r="P12" s="840">
        <f>+'Operating Exps (8609)'!G14</f>
        <v>0</v>
      </c>
      <c r="Q12" s="230"/>
      <c r="R12" s="206" t="s">
        <v>370</v>
      </c>
      <c r="S12" s="2279"/>
      <c r="T12" s="2279"/>
      <c r="U12" s="206" t="s">
        <v>405</v>
      </c>
      <c r="V12" s="206" t="s">
        <v>372</v>
      </c>
      <c r="AD12" s="21"/>
      <c r="AE12" s="21"/>
    </row>
    <row r="13" spans="2:31" s="191" customFormat="1" ht="14.25" customHeight="1" thickBot="1" x14ac:dyDescent="0.35">
      <c r="B13" s="2293"/>
      <c r="C13" s="2294"/>
      <c r="D13" s="2294"/>
      <c r="E13" s="2294"/>
      <c r="F13" s="2294"/>
      <c r="G13" s="2294"/>
      <c r="H13" s="2294"/>
      <c r="I13" s="2294"/>
      <c r="J13" s="2295"/>
      <c r="L13" s="855">
        <v>0.06</v>
      </c>
      <c r="M13" s="2264" t="s">
        <v>381</v>
      </c>
      <c r="N13" s="2264"/>
      <c r="O13" s="816">
        <v>0.06</v>
      </c>
      <c r="P13" s="856">
        <v>0.06</v>
      </c>
      <c r="Q13" s="218"/>
      <c r="R13" s="2268" t="s">
        <v>386</v>
      </c>
      <c r="S13" s="2269"/>
      <c r="T13" s="2269"/>
      <c r="U13" s="2269"/>
      <c r="V13" s="2270"/>
      <c r="AD13" s="21"/>
      <c r="AE13" s="21"/>
    </row>
    <row r="14" spans="2:31" s="191" customFormat="1" ht="14.25" customHeight="1" x14ac:dyDescent="0.3">
      <c r="B14" s="2293"/>
      <c r="C14" s="2294"/>
      <c r="D14" s="2294"/>
      <c r="E14" s="2294"/>
      <c r="F14" s="2294"/>
      <c r="G14" s="2294"/>
      <c r="H14" s="2294"/>
      <c r="I14" s="2294"/>
      <c r="J14" s="2295"/>
      <c r="L14" s="850" t="e">
        <f>+L12*L13</f>
        <v>#REF!</v>
      </c>
      <c r="M14" s="2274" t="s">
        <v>382</v>
      </c>
      <c r="N14" s="2274"/>
      <c r="O14" s="815">
        <f>+O12*O13</f>
        <v>0</v>
      </c>
      <c r="P14" s="851">
        <f>+P12*P13</f>
        <v>0</v>
      </c>
      <c r="Q14" s="218"/>
      <c r="R14" s="640" t="e">
        <f>+'Tax Credit Eligibility'!C14</f>
        <v>#REF!</v>
      </c>
      <c r="S14" s="2263" t="s">
        <v>298</v>
      </c>
      <c r="T14" s="2263"/>
      <c r="U14" s="582" t="e">
        <f>+'Tax Credit Eligibility (CO)'!C15</f>
        <v>#REF!</v>
      </c>
      <c r="V14" s="840">
        <f>+'Tax Credit Eligibility (8609)'!C15</f>
        <v>0</v>
      </c>
      <c r="AD14" s="21"/>
      <c r="AE14" s="21"/>
    </row>
    <row r="15" spans="2:31" s="191" customFormat="1" ht="14.25" customHeight="1" thickBot="1" x14ac:dyDescent="0.35">
      <c r="B15" s="2293"/>
      <c r="C15" s="2294"/>
      <c r="D15" s="2294"/>
      <c r="E15" s="2294"/>
      <c r="F15" s="2294"/>
      <c r="G15" s="2294"/>
      <c r="H15" s="2294"/>
      <c r="I15" s="2294"/>
      <c r="J15" s="2295"/>
      <c r="L15" s="852" t="e">
        <f>+#REF!</f>
        <v>#REF!</v>
      </c>
      <c r="M15" s="2236" t="s">
        <v>383</v>
      </c>
      <c r="N15" s="2236"/>
      <c r="O15" s="853" t="e">
        <f>+'Operating Exps (CO)'!G19</f>
        <v>#REF!</v>
      </c>
      <c r="P15" s="854" t="e">
        <f>+'Operating Exps (8609)'!G19</f>
        <v>#REF!</v>
      </c>
      <c r="Q15" s="218"/>
      <c r="R15" s="869">
        <v>1</v>
      </c>
      <c r="S15" s="2264" t="s">
        <v>417</v>
      </c>
      <c r="T15" s="2264"/>
      <c r="U15" s="820">
        <v>1</v>
      </c>
      <c r="V15" s="870">
        <v>1</v>
      </c>
      <c r="AC15" s="1010"/>
      <c r="AD15" s="21"/>
      <c r="AE15" s="21"/>
    </row>
    <row r="16" spans="2:31" s="191" customFormat="1" ht="14.25" customHeight="1" thickBot="1" x14ac:dyDescent="0.35">
      <c r="B16" s="2293"/>
      <c r="C16" s="2294"/>
      <c r="D16" s="2294"/>
      <c r="E16" s="2294"/>
      <c r="F16" s="2294"/>
      <c r="G16" s="2294"/>
      <c r="H16" s="2294"/>
      <c r="I16" s="2294"/>
      <c r="J16" s="2295"/>
      <c r="L16" s="219" t="e">
        <f>IF(L15&gt;L14,"VALUE!", "")</f>
        <v>#REF!</v>
      </c>
      <c r="M16" s="219"/>
      <c r="N16" s="219"/>
      <c r="O16" s="219" t="e">
        <f>IF(O15&gt;O14,"VALUE!", "")</f>
        <v>#REF!</v>
      </c>
      <c r="P16" s="219" t="e">
        <f>IF(P15&gt;P14,"VALUE!", "")</f>
        <v>#REF!</v>
      </c>
      <c r="Q16" s="218"/>
      <c r="R16" s="686" t="e">
        <f>+R15*R14</f>
        <v>#REF!</v>
      </c>
      <c r="S16" s="2275" t="s">
        <v>300</v>
      </c>
      <c r="T16" s="2275"/>
      <c r="U16" s="583" t="e">
        <f>+U14*U15</f>
        <v>#REF!</v>
      </c>
      <c r="V16" s="843">
        <f>+V15*V14</f>
        <v>0</v>
      </c>
      <c r="AD16" s="21"/>
      <c r="AE16" s="21"/>
    </row>
    <row r="17" spans="2:31" s="191" customFormat="1" ht="14.25" customHeight="1" thickBot="1" x14ac:dyDescent="0.35">
      <c r="B17" s="2293"/>
      <c r="C17" s="2294"/>
      <c r="D17" s="2294"/>
      <c r="E17" s="2294"/>
      <c r="F17" s="2294"/>
      <c r="G17" s="2294"/>
      <c r="H17" s="2294"/>
      <c r="I17" s="2294"/>
      <c r="J17" s="2295"/>
      <c r="L17" s="220" t="s">
        <v>370</v>
      </c>
      <c r="M17" s="1"/>
      <c r="N17" s="1"/>
      <c r="O17" s="220" t="s">
        <v>405</v>
      </c>
      <c r="P17" s="220" t="s">
        <v>372</v>
      </c>
      <c r="Q17" s="218"/>
      <c r="R17" s="871" t="e">
        <f>+'Tax Credit Eligibility'!C19</f>
        <v>#REF!</v>
      </c>
      <c r="S17" s="2264" t="s">
        <v>301</v>
      </c>
      <c r="T17" s="2264"/>
      <c r="U17" s="821" t="e">
        <f>+'Tax Credit Eligibility (CO)'!C20</f>
        <v>#DIV/0!</v>
      </c>
      <c r="V17" s="872" t="e">
        <f>+'Tax Credit Eligibility (8609)'!C20</f>
        <v>#DIV/0!</v>
      </c>
      <c r="AD17" s="21"/>
      <c r="AE17" s="21"/>
    </row>
    <row r="18" spans="2:31" s="191" customFormat="1" ht="14.25" customHeight="1" thickBot="1" x14ac:dyDescent="0.35">
      <c r="B18" s="2293"/>
      <c r="C18" s="2294"/>
      <c r="D18" s="2294"/>
      <c r="E18" s="2294"/>
      <c r="F18" s="2294"/>
      <c r="G18" s="2294"/>
      <c r="H18" s="2294"/>
      <c r="I18" s="2294"/>
      <c r="J18" s="2295"/>
      <c r="L18" s="2299" t="s">
        <v>414</v>
      </c>
      <c r="M18" s="2300"/>
      <c r="N18" s="2300"/>
      <c r="O18" s="2300"/>
      <c r="P18" s="2301"/>
      <c r="Q18" s="218"/>
      <c r="R18" s="686" t="e">
        <f>+R16*R17</f>
        <v>#REF!</v>
      </c>
      <c r="S18" s="2264" t="s">
        <v>302</v>
      </c>
      <c r="T18" s="2264"/>
      <c r="U18" s="583" t="e">
        <f>+U17*U16</f>
        <v>#DIV/0!</v>
      </c>
      <c r="V18" s="843" t="e">
        <f>+V17*V16</f>
        <v>#DIV/0!</v>
      </c>
      <c r="AD18" s="21"/>
      <c r="AE18" s="21"/>
    </row>
    <row r="19" spans="2:31" s="191" customFormat="1" ht="14.25" customHeight="1" x14ac:dyDescent="0.3">
      <c r="B19" s="2293"/>
      <c r="C19" s="2294"/>
      <c r="D19" s="2294"/>
      <c r="E19" s="2294"/>
      <c r="F19" s="2294"/>
      <c r="G19" s="2294"/>
      <c r="H19" s="2294"/>
      <c r="I19" s="2294"/>
      <c r="J19" s="2295"/>
      <c r="L19" s="847" t="e">
        <f>+#REF!</f>
        <v>#REF!</v>
      </c>
      <c r="M19" s="2302" t="s">
        <v>374</v>
      </c>
      <c r="N19" s="2302"/>
      <c r="O19" s="848">
        <f>+'Cost-Basis (CO)'!H21</f>
        <v>0</v>
      </c>
      <c r="P19" s="849">
        <f>+'Cost Cert. (8609)'!H21</f>
        <v>0</v>
      </c>
      <c r="Q19" s="218"/>
      <c r="R19" s="873">
        <f>+'Tax Credit Eligibility'!C21</f>
        <v>0</v>
      </c>
      <c r="S19" s="2272" t="s">
        <v>387</v>
      </c>
      <c r="T19" s="2272"/>
      <c r="U19" s="822">
        <f>+'Tax Credit Eligibility (CO)'!C22</f>
        <v>0</v>
      </c>
      <c r="V19" s="874">
        <f>+'Tax Credit Eligibility (8609)'!C22</f>
        <v>0</v>
      </c>
      <c r="AD19" s="21"/>
      <c r="AE19" s="21"/>
    </row>
    <row r="20" spans="2:31" s="191" customFormat="1" ht="14.25" customHeight="1" thickBot="1" x14ac:dyDescent="0.35">
      <c r="B20" s="2293"/>
      <c r="C20" s="2294"/>
      <c r="D20" s="2294"/>
      <c r="E20" s="2294"/>
      <c r="F20" s="2294"/>
      <c r="G20" s="2294"/>
      <c r="H20" s="2294"/>
      <c r="I20" s="2294"/>
      <c r="J20" s="2295"/>
      <c r="L20" s="686" t="e">
        <f>+(#REF!+#REF!)*0.02</f>
        <v>#REF!</v>
      </c>
      <c r="M20" s="2264" t="s">
        <v>431</v>
      </c>
      <c r="N20" s="2264"/>
      <c r="O20" s="583" t="e">
        <f>+('Construction Costs (CO)'!E45+'Cost-Basis (CO)'!D24)*0.02</f>
        <v>#REF!</v>
      </c>
      <c r="P20" s="843">
        <f>+('Construction Costs (8609)'!E45)*0.02</f>
        <v>0</v>
      </c>
      <c r="Q20" s="218"/>
      <c r="R20" s="875" t="e">
        <f>+ROUND(R18*R19,0)</f>
        <v>#REF!</v>
      </c>
      <c r="S20" s="2289" t="s">
        <v>418</v>
      </c>
      <c r="T20" s="2289"/>
      <c r="U20" s="845" t="e">
        <f>+ROUND(U19*U18,0)</f>
        <v>#DIV/0!</v>
      </c>
      <c r="V20" s="846" t="e">
        <f>+ROUND(V19*V18,0)</f>
        <v>#DIV/0!</v>
      </c>
      <c r="AD20" s="21"/>
      <c r="AE20" s="21"/>
    </row>
    <row r="21" spans="2:31" s="191" customFormat="1" ht="14.25" customHeight="1" thickBot="1" x14ac:dyDescent="0.35">
      <c r="B21" s="2293"/>
      <c r="C21" s="2294"/>
      <c r="D21" s="2294"/>
      <c r="E21" s="2294"/>
      <c r="F21" s="2294"/>
      <c r="G21" s="2294"/>
      <c r="H21" s="2294"/>
      <c r="I21" s="2294"/>
      <c r="J21" s="2295"/>
      <c r="L21" s="850" t="e">
        <f>+#REF!</f>
        <v>#REF!</v>
      </c>
      <c r="M21" s="2274" t="s">
        <v>375</v>
      </c>
      <c r="N21" s="2274"/>
      <c r="O21" s="815">
        <f>+'Cost-Basis (CO)'!H22</f>
        <v>0</v>
      </c>
      <c r="P21" s="851">
        <f>+'Cost Cert. (8609)'!H22</f>
        <v>0</v>
      </c>
      <c r="Q21" s="218"/>
      <c r="R21" s="222" t="e">
        <f>IF(R20='Tax Credit Eligibility'!C24,"","VALUE!")</f>
        <v>#REF!</v>
      </c>
      <c r="S21" s="223"/>
      <c r="T21" s="223"/>
      <c r="U21" s="222" t="e">
        <f>IF(U20='Tax Credit Eligibility (CO)'!C23,"","VALUE!")</f>
        <v>#DIV/0!</v>
      </c>
      <c r="V21" s="722" t="e">
        <f>IF(V20='Tax Credit Eligibility (8609)'!C23,"","VALUE!")</f>
        <v>#DIV/0!</v>
      </c>
      <c r="AD21" s="21"/>
      <c r="AE21" s="21"/>
    </row>
    <row r="22" spans="2:31" s="191" customFormat="1" ht="14.25" customHeight="1" thickBot="1" x14ac:dyDescent="0.4">
      <c r="B22" s="2293"/>
      <c r="C22" s="2294"/>
      <c r="D22" s="2294"/>
      <c r="E22" s="2294"/>
      <c r="F22" s="2294"/>
      <c r="G22" s="2294"/>
      <c r="H22" s="2294"/>
      <c r="I22" s="2294"/>
      <c r="J22" s="2295"/>
      <c r="L22" s="686" t="e">
        <f>+(#REF!+#REF!)*0.06</f>
        <v>#REF!</v>
      </c>
      <c r="M22" s="2264" t="s">
        <v>432</v>
      </c>
      <c r="N22" s="2264"/>
      <c r="O22" s="583" t="e">
        <f>+('Construction Costs (CO)'!E45+'Cost-Basis (CO)'!D24)*0.06</f>
        <v>#REF!</v>
      </c>
      <c r="P22" s="843">
        <f>+('Construction Costs (8609)'!E45)*0.06</f>
        <v>0</v>
      </c>
      <c r="Q22" s="218"/>
      <c r="R22" s="224" t="s">
        <v>370</v>
      </c>
      <c r="S22" s="225"/>
      <c r="T22" s="225"/>
      <c r="U22" s="224" t="s">
        <v>405</v>
      </c>
      <c r="V22" s="224" t="s">
        <v>372</v>
      </c>
    </row>
    <row r="23" spans="2:31" s="191" customFormat="1" ht="14.25" customHeight="1" thickBot="1" x14ac:dyDescent="0.4">
      <c r="B23" s="2309"/>
      <c r="C23" s="2310"/>
      <c r="D23" s="2310"/>
      <c r="E23" s="2310"/>
      <c r="F23" s="2310"/>
      <c r="G23" s="2310"/>
      <c r="H23" s="2310"/>
      <c r="I23" s="2310"/>
      <c r="J23" s="2311"/>
      <c r="L23" s="850" t="e">
        <f>+#REF!</f>
        <v>#REF!</v>
      </c>
      <c r="M23" s="2274" t="s">
        <v>71</v>
      </c>
      <c r="N23" s="2274"/>
      <c r="O23" s="815">
        <f>+'Cost-Basis (CO)'!H23</f>
        <v>0</v>
      </c>
      <c r="P23" s="851">
        <f>+'Cost Cert. (8609)'!H23</f>
        <v>0</v>
      </c>
      <c r="Q23" s="218"/>
      <c r="R23" s="2268" t="s">
        <v>384</v>
      </c>
      <c r="S23" s="2269"/>
      <c r="T23" s="2269"/>
      <c r="U23" s="2269"/>
      <c r="V23" s="2270"/>
    </row>
    <row r="24" spans="2:31" s="191" customFormat="1" ht="14.25" customHeight="1" thickBot="1" x14ac:dyDescent="0.4">
      <c r="B24" s="192"/>
      <c r="L24" s="852" t="e">
        <f>+(#REF!+#REF!)*0.06</f>
        <v>#REF!</v>
      </c>
      <c r="M24" s="2236" t="s">
        <v>432</v>
      </c>
      <c r="N24" s="2236"/>
      <c r="O24" s="853" t="e">
        <f>+('Construction Costs (CO)'!E45+'Cost-Basis (CO)'!D24)*0.06</f>
        <v>#REF!</v>
      </c>
      <c r="P24" s="854">
        <f>+('Construction Costs (8609)'!E45)*0.06</f>
        <v>0</v>
      </c>
      <c r="Q24" s="218"/>
      <c r="R24" s="640" t="e">
        <f>+'Tax Credit Eligibility'!F16</f>
        <v>#REF!</v>
      </c>
      <c r="S24" s="2263" t="s">
        <v>385</v>
      </c>
      <c r="T24" s="2263"/>
      <c r="U24" s="582" t="e">
        <f>+'Tax Credit Eligibility (CO)'!F17</f>
        <v>#REF!</v>
      </c>
      <c r="V24" s="840">
        <f>+'Tax Credit Eligibility (8609)'!F17</f>
        <v>0</v>
      </c>
    </row>
    <row r="25" spans="2:31" s="191" customFormat="1" ht="14.25" customHeight="1" thickBot="1" x14ac:dyDescent="0.4">
      <c r="B25" s="227" t="s">
        <v>390</v>
      </c>
      <c r="C25" s="228"/>
      <c r="D25" s="228"/>
      <c r="E25" s="228"/>
      <c r="F25" s="1005"/>
      <c r="H25" s="2240" t="s">
        <v>429</v>
      </c>
      <c r="I25" s="2241"/>
      <c r="J25" s="2242"/>
      <c r="L25" s="218"/>
      <c r="M25" s="218"/>
      <c r="N25" s="218"/>
      <c r="O25" s="218"/>
      <c r="P25" s="218"/>
      <c r="Q25" s="218"/>
      <c r="R25" s="869">
        <f>+'Tax Credit Eligibility'!F17</f>
        <v>0</v>
      </c>
      <c r="S25" s="2264" t="s">
        <v>417</v>
      </c>
      <c r="T25" s="2264"/>
      <c r="U25" s="820">
        <f>+'Tax Credit Eligibility (CO)'!F18</f>
        <v>0</v>
      </c>
      <c r="V25" s="870">
        <f>+'Tax Credit Eligibility (8609)'!F18</f>
        <v>0</v>
      </c>
    </row>
    <row r="26" spans="2:31" s="191" customFormat="1" ht="14.25" customHeight="1" thickBot="1" x14ac:dyDescent="0.35">
      <c r="B26" s="200" t="s">
        <v>391</v>
      </c>
      <c r="C26" s="201"/>
      <c r="D26" s="201"/>
      <c r="E26" s="201"/>
      <c r="F26" s="202" t="e">
        <f>+'Tax Credit Eligibility'!C24+'Tax Credit Eligibility'!F24</f>
        <v>#REF!</v>
      </c>
      <c r="H26" s="1049"/>
      <c r="I26" s="1050" t="s">
        <v>366</v>
      </c>
      <c r="J26" s="1051" t="s">
        <v>398</v>
      </c>
      <c r="L26" s="206" t="s">
        <v>370</v>
      </c>
      <c r="M26" s="218"/>
      <c r="N26" s="218"/>
      <c r="O26" s="206" t="s">
        <v>405</v>
      </c>
      <c r="P26" s="206" t="s">
        <v>372</v>
      </c>
      <c r="Q26" s="218"/>
      <c r="R26" s="686" t="e">
        <f>+R25*R24</f>
        <v>#REF!</v>
      </c>
      <c r="S26" s="2264" t="s">
        <v>300</v>
      </c>
      <c r="T26" s="2264"/>
      <c r="U26" s="583" t="e">
        <f>+U25*U24</f>
        <v>#REF!</v>
      </c>
      <c r="V26" s="843">
        <f>+V25*V24</f>
        <v>0</v>
      </c>
      <c r="Y26" s="21"/>
      <c r="Z26" s="21"/>
      <c r="AA26" s="21"/>
      <c r="AB26" s="21"/>
    </row>
    <row r="27" spans="2:31" s="191" customFormat="1" ht="14.25" customHeight="1" thickBot="1" x14ac:dyDescent="0.35">
      <c r="B27" s="229" t="s">
        <v>392</v>
      </c>
      <c r="C27" s="218"/>
      <c r="D27" s="218"/>
      <c r="E27" s="218"/>
      <c r="F27" s="1005"/>
      <c r="H27" s="1052" t="s">
        <v>396</v>
      </c>
      <c r="I27" s="1053" t="e">
        <f>+B34</f>
        <v>#REF!</v>
      </c>
      <c r="J27" s="1054" t="e">
        <f>+'Tax Credit Eligibility'!M28</f>
        <v>#REF!</v>
      </c>
      <c r="L27" s="2280" t="s">
        <v>72</v>
      </c>
      <c r="M27" s="2281"/>
      <c r="N27" s="2281"/>
      <c r="O27" s="2281"/>
      <c r="P27" s="2282"/>
      <c r="Q27" s="218"/>
      <c r="R27" s="871" t="e">
        <f>+'Tax Credit Eligibility'!F19</f>
        <v>#REF!</v>
      </c>
      <c r="S27" s="2264" t="s">
        <v>301</v>
      </c>
      <c r="T27" s="2264"/>
      <c r="U27" s="821" t="e">
        <f>+'Tax Credit Eligibility (CO)'!F20</f>
        <v>#DIV/0!</v>
      </c>
      <c r="V27" s="872" t="e">
        <f>+'Tax Credit Eligibility (8609)'!F20</f>
        <v>#DIV/0!</v>
      </c>
    </row>
    <row r="28" spans="2:31" s="191" customFormat="1" ht="14.25" customHeight="1" thickBot="1" x14ac:dyDescent="0.35">
      <c r="B28" s="200" t="s">
        <v>393</v>
      </c>
      <c r="C28" s="201"/>
      <c r="D28" s="201"/>
      <c r="E28" s="201"/>
      <c r="F28" s="202" t="e">
        <f>+'Tax Credit Eligibility (CO)'!C25+'Tax Credit Eligibility (CO)'!F25</f>
        <v>#REF!</v>
      </c>
      <c r="H28" s="1052" t="s">
        <v>39</v>
      </c>
      <c r="I28" s="1053" t="e">
        <f>+#REF!</f>
        <v>#REF!</v>
      </c>
      <c r="J28" s="1054" t="e">
        <f>+#REF!</f>
        <v>#REF!</v>
      </c>
      <c r="L28" s="640" t="e">
        <f>+#REF!</f>
        <v>#REF!</v>
      </c>
      <c r="M28" s="2263" t="s">
        <v>433</v>
      </c>
      <c r="N28" s="2263"/>
      <c r="O28" s="582">
        <f>+'Construction Costs (CO)'!E45</f>
        <v>0</v>
      </c>
      <c r="P28" s="840">
        <f>+'Construction Costs (8609)'!E45</f>
        <v>0</v>
      </c>
      <c r="Q28" s="1"/>
      <c r="R28" s="686" t="e">
        <f>+R27*R26</f>
        <v>#REF!</v>
      </c>
      <c r="S28" s="2264" t="s">
        <v>302</v>
      </c>
      <c r="T28" s="2264"/>
      <c r="U28" s="583" t="e">
        <f>+U27*U26</f>
        <v>#DIV/0!</v>
      </c>
      <c r="V28" s="843" t="e">
        <f>+V27*V26</f>
        <v>#DIV/0!</v>
      </c>
    </row>
    <row r="29" spans="2:31" s="191" customFormat="1" ht="14.25" customHeight="1" thickBot="1" x14ac:dyDescent="0.35">
      <c r="B29" s="229" t="s">
        <v>394</v>
      </c>
      <c r="C29" s="218"/>
      <c r="D29" s="218"/>
      <c r="E29" s="218"/>
      <c r="F29" s="1005"/>
      <c r="H29" s="1055" t="s">
        <v>397</v>
      </c>
      <c r="I29" s="1056" t="e">
        <f>+I27/I28</f>
        <v>#REF!</v>
      </c>
      <c r="J29" s="1057" t="e">
        <f>+J27/J28</f>
        <v>#REF!</v>
      </c>
      <c r="L29" s="841" t="e">
        <f>IF(#REF!="New Construction",5%,10%)</f>
        <v>#REF!</v>
      </c>
      <c r="M29" s="2278" t="s">
        <v>434</v>
      </c>
      <c r="N29" s="2278"/>
      <c r="O29" s="814" t="e">
        <f>IF(#REF!="New Construction",5%,10%)</f>
        <v>#REF!</v>
      </c>
      <c r="P29" s="842">
        <v>0</v>
      </c>
      <c r="Q29" s="218"/>
      <c r="R29" s="873">
        <f>+'Tax Credit Eligibility'!F21</f>
        <v>0</v>
      </c>
      <c r="S29" s="2272" t="s">
        <v>387</v>
      </c>
      <c r="T29" s="2272"/>
      <c r="U29" s="822">
        <f>+'Tax Credit Eligibility (CO)'!F22</f>
        <v>0</v>
      </c>
      <c r="V29" s="874">
        <f>+'Tax Credit Eligibility (8609)'!F22</f>
        <v>0</v>
      </c>
    </row>
    <row r="30" spans="2:31" s="191" customFormat="1" ht="14.25" customHeight="1" thickBot="1" x14ac:dyDescent="0.4">
      <c r="B30" s="203" t="s">
        <v>395</v>
      </c>
      <c r="C30" s="204"/>
      <c r="D30" s="204"/>
      <c r="E30" s="204"/>
      <c r="F30" s="205" t="e">
        <f>+'Tax Credit Eligibility (8609)'!C25+'Tax Credit Eligibility (8609)'!F25</f>
        <v>#DIV/0!</v>
      </c>
      <c r="G30" s="218"/>
      <c r="H30" s="218"/>
      <c r="I30" s="218"/>
      <c r="J30" s="218"/>
      <c r="L30" s="686" t="e">
        <f>+L28*L29</f>
        <v>#REF!</v>
      </c>
      <c r="M30" s="2264" t="s">
        <v>441</v>
      </c>
      <c r="N30" s="2264"/>
      <c r="O30" s="583" t="e">
        <f>+O28*O29</f>
        <v>#REF!</v>
      </c>
      <c r="P30" s="843">
        <f>+P28*P29</f>
        <v>0</v>
      </c>
      <c r="Q30" s="218"/>
      <c r="R30" s="876" t="e">
        <f>+R29*R28</f>
        <v>#REF!</v>
      </c>
      <c r="S30" s="2271" t="s">
        <v>419</v>
      </c>
      <c r="T30" s="2271"/>
      <c r="U30" s="823" t="e">
        <f>+U29*U28</f>
        <v>#DIV/0!</v>
      </c>
      <c r="V30" s="877" t="e">
        <f>+V29*V28</f>
        <v>#DIV/0!</v>
      </c>
    </row>
    <row r="31" spans="2:31" s="191" customFormat="1" ht="14.25" customHeight="1" thickBot="1" x14ac:dyDescent="0.4">
      <c r="B31" s="718"/>
      <c r="C31" s="218"/>
      <c r="D31" s="218"/>
      <c r="E31" s="218"/>
      <c r="F31" s="218"/>
      <c r="G31" s="218"/>
      <c r="H31" s="2240" t="s">
        <v>406</v>
      </c>
      <c r="I31" s="2241"/>
      <c r="J31" s="2242"/>
      <c r="L31" s="844" t="e">
        <f>+#REF!</f>
        <v>#REF!</v>
      </c>
      <c r="M31" s="2265" t="s">
        <v>442</v>
      </c>
      <c r="N31" s="2265"/>
      <c r="O31" s="845" t="e">
        <f>+'Cost-Basis (CO)'!D24</f>
        <v>#REF!</v>
      </c>
      <c r="P31" s="846">
        <v>0</v>
      </c>
      <c r="Q31" s="716"/>
      <c r="R31" s="844" t="e">
        <f>+ROUND(R30+R20,0)</f>
        <v>#REF!</v>
      </c>
      <c r="S31" s="2273" t="s">
        <v>388</v>
      </c>
      <c r="T31" s="2273"/>
      <c r="U31" s="845" t="e">
        <f>+ROUND(U30+U20,0)</f>
        <v>#DIV/0!</v>
      </c>
      <c r="V31" s="846" t="e">
        <f>+ROUND(V30+V20,0)</f>
        <v>#DIV/0!</v>
      </c>
    </row>
    <row r="32" spans="2:31" s="191" customFormat="1" ht="14.25" customHeight="1" thickBot="1" x14ac:dyDescent="0.35">
      <c r="B32" s="2303" t="s">
        <v>364</v>
      </c>
      <c r="C32" s="2304"/>
      <c r="D32" s="2304"/>
      <c r="E32" s="2304"/>
      <c r="F32" s="2305"/>
      <c r="G32" s="218"/>
      <c r="H32" s="1049"/>
      <c r="I32" s="1050" t="s">
        <v>366</v>
      </c>
      <c r="J32" s="1051" t="s">
        <v>398</v>
      </c>
      <c r="L32" s="219" t="e">
        <f>IF(L31&lt;L30,"VALUE!","")</f>
        <v>#REF!</v>
      </c>
      <c r="M32" s="219"/>
      <c r="N32" s="219"/>
      <c r="O32" s="219" t="e">
        <f>IF(O31&lt;O30,"VALUE!","")</f>
        <v>#REF!</v>
      </c>
      <c r="P32" s="219" t="str">
        <f>IF(P31&lt;P30,"VALUE!","")</f>
        <v/>
      </c>
      <c r="Q32" s="218"/>
      <c r="R32" s="219" t="e">
        <f>IF(R31=('Tax Credit Eligibility'!C24+'Tax Credit Eligibility'!F24),"","VALUE!")</f>
        <v>#REF!</v>
      </c>
      <c r="S32" s="218"/>
      <c r="T32" s="218"/>
      <c r="U32" s="219" t="e">
        <f>IF(U31=('Tax Credit Eligibility (CO)'!C25+'Tax Credit Eligibility (CO)'!F25),"","VALUE!")</f>
        <v>#DIV/0!</v>
      </c>
      <c r="V32" s="721" t="e">
        <f>IF(V31=('Tax Credit Eligibility (8609)'!C25+'Tax Credit Eligibility (8609)'!F25),"","VALUE!")</f>
        <v>#DIV/0!</v>
      </c>
    </row>
    <row r="33" spans="1:28" s="191" customFormat="1" ht="14.25" customHeight="1" thickBot="1" x14ac:dyDescent="0.4">
      <c r="B33" s="206" t="s">
        <v>370</v>
      </c>
      <c r="C33" s="2306" t="s">
        <v>405</v>
      </c>
      <c r="D33" s="2307"/>
      <c r="E33" s="2308"/>
      <c r="F33" s="206" t="s">
        <v>372</v>
      </c>
      <c r="G33"/>
      <c r="H33" s="1058" t="s">
        <v>396</v>
      </c>
      <c r="I33" s="1053">
        <f>+C34</f>
        <v>0</v>
      </c>
      <c r="J33" s="1054">
        <f>+'Tax Credit Eligibility (CO)'!M27</f>
        <v>0</v>
      </c>
      <c r="L33" s="2276" t="s">
        <v>144</v>
      </c>
      <c r="M33" s="2277"/>
      <c r="N33" s="207" t="s">
        <v>370</v>
      </c>
      <c r="O33" s="207" t="s">
        <v>405</v>
      </c>
      <c r="P33" s="216" t="s">
        <v>372</v>
      </c>
      <c r="Q33" s="218"/>
      <c r="R33" s="206" t="s">
        <v>371</v>
      </c>
      <c r="S33" s="2266"/>
      <c r="T33" s="2267"/>
      <c r="U33" s="206" t="s">
        <v>405</v>
      </c>
      <c r="V33" s="206" t="s">
        <v>372</v>
      </c>
    </row>
    <row r="34" spans="1:28" s="191" customFormat="1" ht="14.25" customHeight="1" thickBot="1" x14ac:dyDescent="0.4">
      <c r="B34" s="1047" t="e">
        <f>+#REF!+#REF!+#REF!+#REF!+#REF!+#REF!+#REF!</f>
        <v>#REF!</v>
      </c>
      <c r="C34" s="2237">
        <f>+'Rent Summary (CO)'!H42+'Rent Summary (CO)'!H53+'Rent Summary (CO)'!H64+'Rent Summary (CO)'!H75+'Rent Summary (CO)'!H9+'Rent Summary (CO)'!H20+'Rent Summary (CO)'!H31</f>
        <v>0</v>
      </c>
      <c r="D34" s="2238"/>
      <c r="E34" s="2239"/>
      <c r="F34" s="1048">
        <f>+'Rent Summary (8609)'!H42+'Rent Summary (8609)'!H53+'Rent Summary (8609)'!H64+'Rent Summary (8609)'!H75+'Rent Summary (8609)'!H9+'Rent Summary (8609)'!H20+'Rent Summary (8609)'!H31</f>
        <v>0</v>
      </c>
      <c r="G34"/>
      <c r="H34" s="1059" t="s">
        <v>39</v>
      </c>
      <c r="I34" s="1060">
        <f>+'Rent Summary (CO)'!H97</f>
        <v>0</v>
      </c>
      <c r="J34" s="1054">
        <f>+'Rent Summary (CO)'!H96</f>
        <v>0</v>
      </c>
      <c r="K34" s="185"/>
      <c r="L34" s="834" t="s">
        <v>403</v>
      </c>
      <c r="M34" s="835"/>
      <c r="N34" s="836" t="e">
        <f>+#REF!</f>
        <v>#REF!</v>
      </c>
      <c r="O34" s="836" t="e">
        <f>+'Operating Exps (CO)'!H65</f>
        <v>#REF!</v>
      </c>
      <c r="P34" s="837" t="e">
        <f>+'Operating Exps (8609)'!H65</f>
        <v>#REF!</v>
      </c>
      <c r="Q34"/>
      <c r="R34" s="2268" t="s">
        <v>109</v>
      </c>
      <c r="S34" s="2269"/>
      <c r="T34" s="2269"/>
      <c r="U34" s="2269"/>
      <c r="V34" s="2270"/>
    </row>
    <row r="35" spans="1:28" s="191" customFormat="1" ht="14.25" customHeight="1" thickBot="1" x14ac:dyDescent="0.4">
      <c r="B35" s="719"/>
      <c r="C35"/>
      <c r="D35"/>
      <c r="E35" s="720"/>
      <c r="F35"/>
      <c r="G35"/>
      <c r="H35" s="1061" t="s">
        <v>397</v>
      </c>
      <c r="I35" s="1056" t="e">
        <f>+I33/I34</f>
        <v>#DIV/0!</v>
      </c>
      <c r="J35" s="1057" t="e">
        <f>+J33/J34</f>
        <v>#DIV/0!</v>
      </c>
      <c r="K35" s="185"/>
      <c r="L35" s="215" t="s">
        <v>408</v>
      </c>
      <c r="M35" s="838"/>
      <c r="N35" s="838" t="e">
        <f>+#REF!</f>
        <v>#REF!</v>
      </c>
      <c r="O35" s="838" t="e">
        <f>+'Operating Exps (CO)'!H55</f>
        <v>#REF!</v>
      </c>
      <c r="P35" s="839" t="e">
        <f>+'Operating Exps (8609)'!H55</f>
        <v>#REF!</v>
      </c>
      <c r="Q35"/>
      <c r="R35" s="640" t="e">
        <f>IF(#REF!="Yes",#REF!-#REF!,#REF!)</f>
        <v>#REF!</v>
      </c>
      <c r="S35" s="2263" t="s">
        <v>435</v>
      </c>
      <c r="T35" s="2263"/>
      <c r="U35" s="582" t="e">
        <f>IF(#REF!="Yes",'Cost-Basis (CO)'!D77-'Cost-Basis (CO)'!D11,'Cost-Basis (CO)'!D77)</f>
        <v>#REF!</v>
      </c>
      <c r="V35" s="840" t="e">
        <f>IF(#REF!="Yes",'Cost Cert. (8609)'!D77-'Cost Cert. (8609)'!D11,'Cost Cert. (8609)'!D77)</f>
        <v>#REF!</v>
      </c>
    </row>
    <row r="36" spans="1:28" s="191" customFormat="1" ht="14.25" customHeight="1" thickBot="1" x14ac:dyDescent="0.4">
      <c r="B36" s="207" t="s">
        <v>370</v>
      </c>
      <c r="C36" s="208"/>
      <c r="D36" s="1"/>
      <c r="E36" s="1"/>
      <c r="F36" s="207" t="s">
        <v>372</v>
      </c>
      <c r="G36" s="218"/>
      <c r="H36" s="1"/>
      <c r="I36" s="218"/>
      <c r="J36" s="230"/>
      <c r="L36"/>
      <c r="M36"/>
      <c r="N36"/>
      <c r="O36"/>
      <c r="P36"/>
      <c r="Q36" s="218"/>
      <c r="R36" s="686" t="e">
        <f>ROUND(R35*0.14,0)</f>
        <v>#REF!</v>
      </c>
      <c r="S36" s="2264" t="s">
        <v>437</v>
      </c>
      <c r="T36" s="2264"/>
      <c r="U36" s="583" t="e">
        <f>ROUND(U35*0.14,0)</f>
        <v>#REF!</v>
      </c>
      <c r="V36" s="843" t="e">
        <f>ROUND(V35*0.14,0)</f>
        <v>#REF!</v>
      </c>
    </row>
    <row r="37" spans="1:28" s="191" customFormat="1" ht="14.25" customHeight="1" thickBot="1" x14ac:dyDescent="0.35">
      <c r="B37" s="2299" t="s">
        <v>423</v>
      </c>
      <c r="C37" s="2300"/>
      <c r="D37" s="2300"/>
      <c r="E37" s="2300"/>
      <c r="F37" s="2301"/>
      <c r="G37" s="218"/>
      <c r="H37" s="2240" t="s">
        <v>430</v>
      </c>
      <c r="I37" s="2241"/>
      <c r="J37" s="2242"/>
      <c r="K37" s="194"/>
      <c r="L37" s="652" t="s">
        <v>407</v>
      </c>
      <c r="M37" s="221"/>
      <c r="N37" s="207" t="s">
        <v>370</v>
      </c>
      <c r="O37" s="207" t="s">
        <v>405</v>
      </c>
      <c r="P37" s="216" t="s">
        <v>372</v>
      </c>
      <c r="Q37" s="218"/>
      <c r="R37" s="686" t="e">
        <f>+'Comparative Summary'!N23</f>
        <v>#REF!</v>
      </c>
      <c r="S37" s="2264" t="s">
        <v>436</v>
      </c>
      <c r="T37" s="2264"/>
      <c r="U37" s="583">
        <f>+'Comparative Summary (CO)'!N23</f>
        <v>0</v>
      </c>
      <c r="V37" s="843">
        <f>+'Comparative Summary (8609)'!N23</f>
        <v>0</v>
      </c>
    </row>
    <row r="38" spans="1:28" s="191" customFormat="1" ht="14.25" customHeight="1" x14ac:dyDescent="0.3">
      <c r="B38" s="209" t="e">
        <f>+#REF!+#REF!+#REF!-'Tax Credit Eligibility'!C15-'Tax Credit Eligibility'!F15</f>
        <v>#REF!</v>
      </c>
      <c r="C38" s="2251" t="s">
        <v>427</v>
      </c>
      <c r="D38" s="2251"/>
      <c r="E38" s="2251"/>
      <c r="F38" s="807">
        <f>+'Cost Cert. (8609)'!G90+'Cost Cert. (8609)'!H90+'Cost Cert. (8609)'!D8-'Tax Credit Eligibility (8609)'!C16-'Tax Credit Eligibility (8609)'!F16</f>
        <v>0</v>
      </c>
      <c r="G38" s="218"/>
      <c r="H38" s="1049"/>
      <c r="I38" s="1050" t="s">
        <v>366</v>
      </c>
      <c r="J38" s="1051" t="s">
        <v>398</v>
      </c>
      <c r="L38" s="824" t="s">
        <v>409</v>
      </c>
      <c r="M38" s="825"/>
      <c r="N38" s="1006"/>
      <c r="O38" s="1006"/>
      <c r="P38" s="1007"/>
      <c r="R38" s="850" t="e">
        <f>MIN(R37,R36)</f>
        <v>#REF!</v>
      </c>
      <c r="S38" s="2274" t="s">
        <v>438</v>
      </c>
      <c r="T38" s="2274"/>
      <c r="U38" s="815" t="e">
        <f>MIN(U37,U36)</f>
        <v>#REF!</v>
      </c>
      <c r="V38" s="851" t="e">
        <f>MIN(V37,V36)</f>
        <v>#REF!</v>
      </c>
    </row>
    <row r="39" spans="1:28" s="191" customFormat="1" ht="14.25" customHeight="1" x14ac:dyDescent="0.3">
      <c r="B39" s="210" t="e">
        <f>+#REF!</f>
        <v>#REF!</v>
      </c>
      <c r="C39" s="2244" t="s">
        <v>424</v>
      </c>
      <c r="D39" s="2244"/>
      <c r="E39" s="2244"/>
      <c r="F39" s="808">
        <f>+'Sources (8609)'!C21</f>
        <v>0</v>
      </c>
      <c r="G39" s="218"/>
      <c r="H39" s="1052" t="s">
        <v>396</v>
      </c>
      <c r="I39" s="1053">
        <f>+F34</f>
        <v>0</v>
      </c>
      <c r="J39" s="1054">
        <f>+'Tax Credit Eligibility (8609)'!M27</f>
        <v>0</v>
      </c>
      <c r="L39" s="826" t="s">
        <v>410</v>
      </c>
      <c r="M39" s="809"/>
      <c r="N39" s="810" t="e">
        <f>+((#REF!-(#REF!-#REF!))/(#REF!+#REF!))</f>
        <v>#REF!</v>
      </c>
      <c r="O39" s="810" t="e">
        <f>+(('Cost-Basis (CO)'!D90-('Cost-Basis (CO)'!D8-'Cost-Basis (CO)'!D84))/('Rent Summary (CO)'!H97+'Rent Summary (CO)'!H102))</f>
        <v>#REF!</v>
      </c>
      <c r="P39" s="827" t="e">
        <f>+(('Cost Cert. (8609)'!D90-'Cost Cert. (8609)'!D84-'Cost Cert. (8609)'!D8))/('Rent Summary (8609)'!H97+'Rent Summary (8609)'!H102)</f>
        <v>#REF!</v>
      </c>
      <c r="Q39" s="218"/>
      <c r="R39" s="686" t="e">
        <f>+#REF!</f>
        <v>#REF!</v>
      </c>
      <c r="S39" s="2264" t="s">
        <v>439</v>
      </c>
      <c r="T39" s="2264"/>
      <c r="U39" s="583">
        <f>+'Cost-Basis (CO)'!D89</f>
        <v>0</v>
      </c>
      <c r="V39" s="843">
        <f>+'Cost Cert. (8609)'!D89</f>
        <v>0</v>
      </c>
    </row>
    <row r="40" spans="1:28" s="191" customFormat="1" ht="14.25" customHeight="1" x14ac:dyDescent="0.3">
      <c r="B40" s="742" t="e">
        <f>+B39/B38</f>
        <v>#REF!</v>
      </c>
      <c r="C40" s="2245" t="s">
        <v>425</v>
      </c>
      <c r="D40" s="2245"/>
      <c r="E40" s="2245"/>
      <c r="F40" s="741" t="e">
        <f>+F39/F38</f>
        <v>#DIV/0!</v>
      </c>
      <c r="G40" s="218"/>
      <c r="H40" s="1052" t="s">
        <v>39</v>
      </c>
      <c r="I40" s="1053">
        <f>+'Rent Summary (8609)'!H97</f>
        <v>0</v>
      </c>
      <c r="J40" s="1054">
        <f>+'Rent Summary (8609)'!H96</f>
        <v>0</v>
      </c>
      <c r="L40" s="828" t="s">
        <v>411</v>
      </c>
      <c r="M40" s="811"/>
      <c r="N40" s="812" t="e">
        <f>+N39/N38</f>
        <v>#REF!</v>
      </c>
      <c r="O40" s="812" t="e">
        <f>+O39/O38</f>
        <v>#REF!</v>
      </c>
      <c r="P40" s="829" t="e">
        <f>+P39/P38</f>
        <v>#REF!</v>
      </c>
      <c r="Q40" s="218"/>
      <c r="R40" s="686" t="e">
        <f>+R39-R38</f>
        <v>#REF!</v>
      </c>
      <c r="S40" s="2264" t="s">
        <v>440</v>
      </c>
      <c r="T40" s="2264"/>
      <c r="U40" s="583" t="e">
        <f>+U39-U38</f>
        <v>#REF!</v>
      </c>
      <c r="V40" s="843" t="e">
        <f>+V39-V38</f>
        <v>#REF!</v>
      </c>
    </row>
    <row r="41" spans="1:28" s="191" customFormat="1" ht="14.25" customHeight="1" thickBot="1" x14ac:dyDescent="0.35">
      <c r="B41" s="211">
        <v>0.5</v>
      </c>
      <c r="C41" s="2244" t="s">
        <v>426</v>
      </c>
      <c r="D41" s="2244"/>
      <c r="E41" s="2244"/>
      <c r="F41" s="212">
        <v>0.5</v>
      </c>
      <c r="G41" s="218"/>
      <c r="H41" s="215" t="s">
        <v>397</v>
      </c>
      <c r="I41" s="1056" t="e">
        <f>+I39/I40</f>
        <v>#DIV/0!</v>
      </c>
      <c r="J41" s="1057" t="e">
        <f>+J39/J40</f>
        <v>#DIV/0!</v>
      </c>
      <c r="L41" s="826" t="s">
        <v>412</v>
      </c>
      <c r="M41" s="809"/>
      <c r="N41" s="813" t="e">
        <f>IF(#REF! = "New Construction",1.3,1)</f>
        <v>#REF!</v>
      </c>
      <c r="O41" s="813" t="e">
        <f>IF(#REF! = "New Construction",1.3,1)</f>
        <v>#REF!</v>
      </c>
      <c r="P41" s="212" t="e">
        <f>IF(#REF! = "New Construction",1.3,1)</f>
        <v>#REF!</v>
      </c>
      <c r="Q41" s="218"/>
      <c r="R41" s="686" t="e">
        <f>+#REF!</f>
        <v>#REF!</v>
      </c>
      <c r="S41" s="2264" t="s">
        <v>422</v>
      </c>
      <c r="T41" s="2264"/>
      <c r="U41" s="583" t="e">
        <f>+'Cost-Basis (CO)'!G89</f>
        <v>#REF!</v>
      </c>
      <c r="V41" s="843">
        <f>+'Cost Cert. (8609)'!G89</f>
        <v>0</v>
      </c>
    </row>
    <row r="42" spans="1:28" s="191" customFormat="1" ht="14.25" customHeight="1" thickBot="1" x14ac:dyDescent="0.35">
      <c r="B42" s="213" t="e">
        <f>+B40-B41</f>
        <v>#REF!</v>
      </c>
      <c r="C42" s="2243" t="s">
        <v>428</v>
      </c>
      <c r="D42" s="2243"/>
      <c r="E42" s="2243"/>
      <c r="F42" s="214" t="e">
        <f>+F40-F41</f>
        <v>#DIV/0!</v>
      </c>
      <c r="G42" s="718"/>
      <c r="H42" s="218"/>
      <c r="I42" s="228"/>
      <c r="J42" s="218"/>
      <c r="K42" s="528"/>
      <c r="L42" s="830" t="s">
        <v>413</v>
      </c>
      <c r="M42" s="831"/>
      <c r="N42" s="832" t="e">
        <f>+N40-N41</f>
        <v>#REF!</v>
      </c>
      <c r="O42" s="832" t="e">
        <f>+O40-O41</f>
        <v>#REF!</v>
      </c>
      <c r="P42" s="833" t="e">
        <f>+P40-P41</f>
        <v>#REF!</v>
      </c>
      <c r="Q42" s="1004"/>
      <c r="R42" s="852" t="e">
        <f>+#REF!</f>
        <v>#REF!</v>
      </c>
      <c r="S42" s="2236" t="s">
        <v>420</v>
      </c>
      <c r="T42" s="2236"/>
      <c r="U42" s="853" t="e">
        <f>+'Cost-Basis (CO)'!H89</f>
        <v>#REF!</v>
      </c>
      <c r="V42" s="854">
        <f>+'Cost Cert. (8609)'!H89</f>
        <v>0</v>
      </c>
    </row>
    <row r="43" spans="1:28" s="191" customFormat="1" ht="14.25" customHeight="1" thickBot="1" x14ac:dyDescent="0.4">
      <c r="A43" s="185"/>
      <c r="B43" s="1001" t="e">
        <f>IF(B40&lt;50%,"VALUE!","")</f>
        <v>#REF!</v>
      </c>
      <c r="C43" s="720"/>
      <c r="D43" s="720"/>
      <c r="E43" s="720"/>
      <c r="F43" s="1002" t="e">
        <f>IF(F40&lt;50%,"VALUE!","")</f>
        <v>#DIV/0!</v>
      </c>
      <c r="G43"/>
      <c r="H43"/>
      <c r="I43"/>
      <c r="J43"/>
      <c r="K43" s="185"/>
      <c r="L43" s="720"/>
      <c r="M43" s="720"/>
      <c r="N43" s="720"/>
      <c r="O43" s="720"/>
      <c r="P43" s="720"/>
      <c r="Q43"/>
      <c r="R43" s="1002" t="e">
        <f>IF(R39&gt;R38,"VALUE!","")</f>
        <v>#REF!</v>
      </c>
      <c r="S43" s="1002"/>
      <c r="T43" s="1002"/>
      <c r="U43" s="1002" t="e">
        <f>IF(U39&gt;U38,"VALUE!","")</f>
        <v>#REF!</v>
      </c>
      <c r="V43" s="1003" t="e">
        <f>IF(V39&gt;V38,"VALUE!","")</f>
        <v>#REF!</v>
      </c>
      <c r="W43" s="185"/>
      <c r="X43" s="185"/>
      <c r="Y43" s="185"/>
      <c r="Z43" s="185"/>
      <c r="AA43" s="185"/>
      <c r="AB43" s="185"/>
    </row>
    <row r="44" spans="1:28" s="191" customFormat="1" ht="14.25" customHeight="1" thickBot="1" x14ac:dyDescent="0.4">
      <c r="A44" s="185"/>
      <c r="B44" s="192"/>
      <c r="H44" s="459"/>
      <c r="I44" s="459"/>
      <c r="J44" s="185"/>
      <c r="K44" s="185"/>
      <c r="L44" s="220" t="s">
        <v>370</v>
      </c>
      <c r="M44" s="316"/>
      <c r="N44" s="316"/>
      <c r="O44" s="220" t="s">
        <v>405</v>
      </c>
      <c r="P44" s="220" t="s">
        <v>372</v>
      </c>
      <c r="Q44" s="1"/>
      <c r="R44" s="220" t="s">
        <v>370</v>
      </c>
      <c r="S44" s="316"/>
      <c r="T44" s="316"/>
      <c r="U44" s="220" t="s">
        <v>405</v>
      </c>
      <c r="V44" s="220" t="s">
        <v>372</v>
      </c>
      <c r="W44" s="185"/>
      <c r="X44" s="185"/>
      <c r="Y44" s="185"/>
      <c r="Z44" s="185"/>
      <c r="AA44" s="185"/>
      <c r="AB44" s="185"/>
    </row>
    <row r="45" spans="1:28" s="191" customFormat="1" ht="14.25" customHeight="1" thickBot="1" x14ac:dyDescent="0.4">
      <c r="A45" s="185"/>
      <c r="B45" s="192"/>
      <c r="J45" s="185"/>
      <c r="K45" s="185"/>
      <c r="L45" s="2248" t="s">
        <v>611</v>
      </c>
      <c r="M45" s="2249"/>
      <c r="N45" s="2249"/>
      <c r="O45" s="2249"/>
      <c r="P45" s="2250"/>
      <c r="Q45" s="1"/>
      <c r="R45" s="2248" t="s">
        <v>611</v>
      </c>
      <c r="S45" s="2249"/>
      <c r="T45" s="2249"/>
      <c r="U45" s="2249"/>
      <c r="V45" s="2250"/>
      <c r="W45" s="185"/>
      <c r="X45" s="185"/>
      <c r="Y45" s="185"/>
      <c r="Z45" s="185"/>
      <c r="AA45" s="185"/>
      <c r="AB45" s="185"/>
    </row>
    <row r="46" spans="1:28" s="191" customFormat="1" ht="14.25" customHeight="1" thickBot="1" x14ac:dyDescent="0.4">
      <c r="A46" s="185"/>
      <c r="B46" s="192"/>
      <c r="C46" s="1"/>
      <c r="D46" s="1"/>
      <c r="E46" s="1"/>
      <c r="F46" s="1"/>
      <c r="G46" s="2248" t="s">
        <v>370</v>
      </c>
      <c r="H46" s="2250"/>
      <c r="I46" s="220" t="s">
        <v>405</v>
      </c>
      <c r="J46" s="220" t="s">
        <v>372</v>
      </c>
      <c r="K46"/>
      <c r="L46" s="209" t="e">
        <f>+#REF!</f>
        <v>#REF!</v>
      </c>
      <c r="M46" s="2258" t="s">
        <v>612</v>
      </c>
      <c r="N46" s="2259"/>
      <c r="O46" s="1016">
        <f>+'Cost-Basis (CO)'!D11</f>
        <v>0</v>
      </c>
      <c r="P46" s="1017">
        <f>+'Cost Cert. (8609)'!D11</f>
        <v>0</v>
      </c>
      <c r="Q46" s="1"/>
      <c r="R46" s="209" t="e">
        <f>+#REF!</f>
        <v>#REF!</v>
      </c>
      <c r="S46" s="2258" t="s">
        <v>617</v>
      </c>
      <c r="T46" s="2259"/>
      <c r="U46" s="1016">
        <f>+'Cost-Basis (CO)'!D61</f>
        <v>0</v>
      </c>
      <c r="V46" s="1017">
        <f>+'Cost Cert. (8609)'!D61</f>
        <v>0</v>
      </c>
      <c r="W46" s="185"/>
      <c r="X46" s="185"/>
      <c r="Y46" s="185"/>
      <c r="Z46" s="185"/>
      <c r="AA46" s="185"/>
      <c r="AB46" s="185"/>
    </row>
    <row r="47" spans="1:28" s="191" customFormat="1" ht="14.25" customHeight="1" thickBot="1" x14ac:dyDescent="0.35">
      <c r="B47" s="192"/>
      <c r="C47" s="2248" t="s">
        <v>315</v>
      </c>
      <c r="D47" s="2249"/>
      <c r="E47" s="2249"/>
      <c r="F47" s="2250"/>
      <c r="G47" s="2246" t="e">
        <f>+#REF!</f>
        <v>#REF!</v>
      </c>
      <c r="H47" s="2247"/>
      <c r="I47" s="1018" t="e">
        <f>+'Cost-Basis (CO)'!D90</f>
        <v>#REF!</v>
      </c>
      <c r="J47" s="1019" t="e">
        <f>+'Cost Cert. (8609)'!D90</f>
        <v>#REF!</v>
      </c>
      <c r="K47" s="218"/>
      <c r="L47" s="686" t="e">
        <f>+#REF!</f>
        <v>#REF!</v>
      </c>
      <c r="M47" s="2256" t="s">
        <v>613</v>
      </c>
      <c r="N47" s="2257"/>
      <c r="O47" s="583">
        <f>+'Cost-Basis (CO)'!D19</f>
        <v>0</v>
      </c>
      <c r="P47" s="843">
        <f>+'Cost Cert. (8609)'!D19</f>
        <v>0</v>
      </c>
      <c r="Q47" s="218"/>
      <c r="R47" s="686" t="e">
        <f>+#REF!</f>
        <v>#REF!</v>
      </c>
      <c r="S47" s="2256" t="s">
        <v>618</v>
      </c>
      <c r="T47" s="2257"/>
      <c r="U47" s="583">
        <f>+'Cost-Basis (CO)'!D70</f>
        <v>0</v>
      </c>
      <c r="V47" s="843">
        <f>+'Cost Cert. (8609)'!D70</f>
        <v>0</v>
      </c>
    </row>
    <row r="48" spans="1:28" s="191" customFormat="1" ht="14.25" customHeight="1" thickBot="1" x14ac:dyDescent="0.35">
      <c r="B48" s="192"/>
      <c r="C48" s="724"/>
      <c r="D48" s="1"/>
      <c r="E48" s="1"/>
      <c r="F48" s="1"/>
      <c r="G48" s="2252" t="s">
        <v>619</v>
      </c>
      <c r="H48" s="2253"/>
      <c r="I48" s="1020" t="e">
        <f>+(I47/G47)-1</f>
        <v>#REF!</v>
      </c>
      <c r="J48" s="1021" t="e">
        <f>+(J47/I47)-1</f>
        <v>#REF!</v>
      </c>
      <c r="K48" s="218"/>
      <c r="L48" s="686" t="e">
        <f>+#REF!</f>
        <v>#REF!</v>
      </c>
      <c r="M48" s="2256" t="s">
        <v>614</v>
      </c>
      <c r="N48" s="2257"/>
      <c r="O48" s="583" t="e">
        <f>+'Cost-Basis (CO)'!D29</f>
        <v>#REF!</v>
      </c>
      <c r="P48" s="843">
        <f>+'Cost Cert. (8609)'!D29</f>
        <v>0</v>
      </c>
      <c r="Q48" s="218"/>
      <c r="R48" s="686" t="e">
        <f>+#REF!</f>
        <v>#REF!</v>
      </c>
      <c r="S48" s="2256" t="s">
        <v>459</v>
      </c>
      <c r="T48" s="2257"/>
      <c r="U48" s="583">
        <f>+'Cost-Basis (CO)'!D76</f>
        <v>0</v>
      </c>
      <c r="V48" s="843">
        <f>+'Cost Cert. (8609)'!D76</f>
        <v>0</v>
      </c>
    </row>
    <row r="49" spans="1:22" s="191" customFormat="1" ht="14.25" customHeight="1" x14ac:dyDescent="0.35">
      <c r="B49" s="192"/>
      <c r="C49" s="218"/>
      <c r="D49" s="218"/>
      <c r="E49" s="218"/>
      <c r="F49" s="218"/>
      <c r="G49" s="218"/>
      <c r="H49" s="218"/>
      <c r="I49" s="218"/>
      <c r="J49" s="218"/>
      <c r="K49" s="218"/>
      <c r="L49" s="686" t="e">
        <f>+#REF!</f>
        <v>#REF!</v>
      </c>
      <c r="M49" s="2256" t="s">
        <v>615</v>
      </c>
      <c r="N49" s="2257"/>
      <c r="O49" s="583">
        <f>+'Cost-Basis (CO)'!D36</f>
        <v>0</v>
      </c>
      <c r="P49" s="843">
        <f>+'Cost Cert. (8609)'!D36</f>
        <v>0</v>
      </c>
      <c r="Q49" s="218"/>
      <c r="R49" s="686" t="e">
        <f>+#REF!</f>
        <v>#REF!</v>
      </c>
      <c r="S49" s="2256" t="s">
        <v>278</v>
      </c>
      <c r="T49" s="2257"/>
      <c r="U49" s="583" t="e">
        <f>+'Cost-Basis (CO)'!D84</f>
        <v>#REF!</v>
      </c>
      <c r="V49" s="843" t="e">
        <f>+'Cost Cert. (8609)'!D84</f>
        <v>#REF!</v>
      </c>
    </row>
    <row r="50" spans="1:22" s="191" customFormat="1" ht="14.25" customHeight="1" thickBot="1" x14ac:dyDescent="0.4">
      <c r="B50" s="1008"/>
      <c r="C50" s="717"/>
      <c r="D50" s="717"/>
      <c r="E50" s="717"/>
      <c r="F50" s="717"/>
      <c r="G50" s="717"/>
      <c r="H50" s="717"/>
      <c r="I50" s="717"/>
      <c r="J50" s="717"/>
      <c r="K50" s="717"/>
      <c r="L50" s="852" t="e">
        <f>+#REF!</f>
        <v>#REF!</v>
      </c>
      <c r="M50" s="2254" t="s">
        <v>616</v>
      </c>
      <c r="N50" s="2255"/>
      <c r="O50" s="853">
        <f>+'Cost-Basis (CO)'!D49</f>
        <v>0</v>
      </c>
      <c r="P50" s="854">
        <f>+'Cost Cert. (8609)'!D49</f>
        <v>0</v>
      </c>
      <c r="Q50" s="717"/>
      <c r="R50" s="852" t="e">
        <f>+#REF!</f>
        <v>#REF!</v>
      </c>
      <c r="S50" s="2254" t="s">
        <v>109</v>
      </c>
      <c r="T50" s="2255"/>
      <c r="U50" s="853">
        <f>+'Cost-Basis (CO)'!D89</f>
        <v>0</v>
      </c>
      <c r="V50" s="854">
        <f>+'Cost Cert. (8609)'!D89</f>
        <v>0</v>
      </c>
    </row>
    <row r="51" spans="1:22" ht="14.25" customHeight="1" x14ac:dyDescent="0.35">
      <c r="B51" s="513"/>
      <c r="C51" s="513"/>
      <c r="D51" s="513"/>
      <c r="E51" s="513"/>
      <c r="F51" s="513"/>
      <c r="G51" s="513"/>
      <c r="H51" s="513"/>
      <c r="I51" s="513"/>
      <c r="J51" s="513"/>
      <c r="O51" s="191"/>
      <c r="P51" s="191"/>
      <c r="V51" s="226" t="e">
        <f>+#REF!</f>
        <v>#REF!</v>
      </c>
    </row>
    <row r="52" spans="1:22" ht="14.25" customHeight="1" x14ac:dyDescent="0.35">
      <c r="A52" s="185"/>
      <c r="B52" s="185"/>
      <c r="C52" s="185"/>
      <c r="D52" s="185"/>
      <c r="E52" s="185"/>
      <c r="F52" s="185"/>
      <c r="G52" s="185"/>
      <c r="H52" s="185"/>
      <c r="I52" s="185"/>
      <c r="J52" s="185"/>
      <c r="K52" s="185"/>
      <c r="V52" s="1009">
        <f ca="1">TODAY()</f>
        <v>45659</v>
      </c>
    </row>
    <row r="53" spans="1:22" ht="14.25" customHeight="1" x14ac:dyDescent="0.35">
      <c r="A53" s="185"/>
      <c r="B53" s="185"/>
      <c r="C53" s="185"/>
      <c r="D53" s="185"/>
      <c r="E53" s="185"/>
      <c r="F53" s="185"/>
      <c r="G53" s="185"/>
      <c r="H53" s="185"/>
      <c r="I53" s="185"/>
      <c r="J53" s="185"/>
      <c r="K53" s="185"/>
      <c r="Q53" s="185"/>
    </row>
    <row r="54" spans="1:22" ht="14.25" customHeight="1" x14ac:dyDescent="0.35">
      <c r="A54" s="185"/>
      <c r="B54" s="185"/>
      <c r="C54" s="185"/>
      <c r="D54" s="185"/>
      <c r="E54" s="185"/>
      <c r="F54" s="185"/>
      <c r="G54" s="185"/>
      <c r="H54" s="185"/>
      <c r="I54" s="185"/>
      <c r="J54" s="185"/>
      <c r="K54" s="185"/>
      <c r="O54" s="185"/>
      <c r="P54" s="185"/>
      <c r="Q54" s="185"/>
    </row>
    <row r="55" spans="1:22" ht="14.25" customHeight="1" x14ac:dyDescent="0.35">
      <c r="A55" s="185"/>
      <c r="B55" s="185"/>
      <c r="C55" s="185"/>
      <c r="D55" s="185"/>
      <c r="E55" s="185"/>
      <c r="F55" s="185"/>
      <c r="G55" s="185"/>
      <c r="H55" s="185"/>
      <c r="I55" s="185"/>
      <c r="J55" s="185"/>
      <c r="K55" s="185"/>
      <c r="O55" s="185"/>
      <c r="P55" s="185"/>
      <c r="Q55" s="185"/>
    </row>
    <row r="56" spans="1:22" ht="14.25" customHeight="1" x14ac:dyDescent="0.35">
      <c r="A56" s="185"/>
      <c r="B56" s="185"/>
      <c r="C56" s="185"/>
      <c r="D56" s="185"/>
      <c r="E56" s="185"/>
      <c r="F56" s="185"/>
      <c r="G56" s="185"/>
      <c r="H56" s="185"/>
      <c r="I56" s="185"/>
      <c r="J56" s="185"/>
      <c r="K56" s="185"/>
      <c r="O56" s="185"/>
      <c r="P56" s="185"/>
    </row>
    <row r="57" spans="1:22" ht="14.5" x14ac:dyDescent="0.35">
      <c r="A57" s="185"/>
      <c r="B57" s="185"/>
      <c r="C57" s="185"/>
      <c r="D57" s="185"/>
      <c r="E57" s="185"/>
      <c r="F57" s="185"/>
      <c r="G57" s="185"/>
      <c r="H57" s="185"/>
      <c r="I57" s="185"/>
      <c r="J57" s="185"/>
      <c r="K57" s="185"/>
    </row>
    <row r="58" spans="1:22" ht="14.5" x14ac:dyDescent="0.35">
      <c r="A58" s="185"/>
      <c r="B58" s="185"/>
      <c r="C58" s="185"/>
      <c r="D58" s="185"/>
      <c r="E58" s="185"/>
      <c r="F58" s="185"/>
      <c r="G58" s="185"/>
      <c r="H58" s="185"/>
      <c r="I58" s="185"/>
      <c r="J58" s="185"/>
      <c r="K58" s="185"/>
    </row>
    <row r="59" spans="1:22" ht="14.5" x14ac:dyDescent="0.35">
      <c r="A59" s="185"/>
      <c r="B59" s="185"/>
      <c r="C59" s="185"/>
      <c r="D59" s="185"/>
      <c r="E59" s="185"/>
      <c r="F59" s="185"/>
      <c r="G59" s="185"/>
      <c r="H59" s="185"/>
      <c r="I59" s="185"/>
      <c r="J59" s="185"/>
      <c r="K59" s="185"/>
      <c r="Q59" s="185"/>
    </row>
    <row r="60" spans="1:22" ht="14.5" x14ac:dyDescent="0.35">
      <c r="K60" s="196"/>
      <c r="O60" s="185"/>
      <c r="P60" s="185"/>
    </row>
    <row r="61" spans="1:22" x14ac:dyDescent="0.3">
      <c r="K61" s="196"/>
    </row>
    <row r="62" spans="1:22" x14ac:dyDescent="0.3">
      <c r="K62" s="196"/>
    </row>
    <row r="63" spans="1:22" x14ac:dyDescent="0.3">
      <c r="K63" s="196"/>
    </row>
    <row r="64" spans="1:22" x14ac:dyDescent="0.3">
      <c r="K64" s="196"/>
    </row>
    <row r="65" spans="2:11" x14ac:dyDescent="0.3">
      <c r="B65" s="197"/>
      <c r="C65" s="198"/>
      <c r="D65" s="198"/>
      <c r="E65" s="198"/>
      <c r="F65" s="197"/>
      <c r="K65" s="197"/>
    </row>
    <row r="66" spans="2:11" x14ac:dyDescent="0.3">
      <c r="C66" s="199"/>
      <c r="D66" s="199"/>
      <c r="E66" s="199"/>
      <c r="F66" s="197"/>
      <c r="K66" s="197"/>
    </row>
    <row r="67" spans="2:11" x14ac:dyDescent="0.3">
      <c r="C67" s="197"/>
      <c r="D67" s="197"/>
      <c r="E67" s="197"/>
    </row>
  </sheetData>
  <sheetProtection algorithmName="SHA-512" hashValue="A5wvizxh3zLg60SmLceI92lYHcXkS2hLmzN7kIIfd7VIKQjhFJA0q+TGBM2UIApf3uczLjKsdWoQPkmXULg9WQ==" saltValue="1CneH2y5oIlc5lCVmljRyA==" spinCount="100000" sheet="1" objects="1" scenarios="1"/>
  <mergeCells count="106">
    <mergeCell ref="H31:J31"/>
    <mergeCell ref="H25:J25"/>
    <mergeCell ref="B32:F32"/>
    <mergeCell ref="B37:F37"/>
    <mergeCell ref="C33:E33"/>
    <mergeCell ref="B23:J23"/>
    <mergeCell ref="B22:J22"/>
    <mergeCell ref="B21:J21"/>
    <mergeCell ref="B20:J20"/>
    <mergeCell ref="B19:J19"/>
    <mergeCell ref="B13:J13"/>
    <mergeCell ref="B12:J12"/>
    <mergeCell ref="B11:J11"/>
    <mergeCell ref="B10:J10"/>
    <mergeCell ref="B18:J18"/>
    <mergeCell ref="B17:J17"/>
    <mergeCell ref="B16:J16"/>
    <mergeCell ref="B15:J15"/>
    <mergeCell ref="B14:J14"/>
    <mergeCell ref="B1:V1"/>
    <mergeCell ref="B2:V2"/>
    <mergeCell ref="S20:T20"/>
    <mergeCell ref="S17:T17"/>
    <mergeCell ref="S10:T10"/>
    <mergeCell ref="L11:P11"/>
    <mergeCell ref="S7:T7"/>
    <mergeCell ref="S8:T8"/>
    <mergeCell ref="B9:J9"/>
    <mergeCell ref="B6:J6"/>
    <mergeCell ref="B5:J5"/>
    <mergeCell ref="B4:J4"/>
    <mergeCell ref="R5:V5"/>
    <mergeCell ref="S6:T6"/>
    <mergeCell ref="L5:P5"/>
    <mergeCell ref="R13:V13"/>
    <mergeCell ref="M13:N13"/>
    <mergeCell ref="M14:N14"/>
    <mergeCell ref="M15:N15"/>
    <mergeCell ref="M12:N12"/>
    <mergeCell ref="L18:P18"/>
    <mergeCell ref="M19:N19"/>
    <mergeCell ref="M20:N20"/>
    <mergeCell ref="B7:J7"/>
    <mergeCell ref="S28:T28"/>
    <mergeCell ref="R23:V23"/>
    <mergeCell ref="S24:T24"/>
    <mergeCell ref="S36:T36"/>
    <mergeCell ref="S37:T37"/>
    <mergeCell ref="M29:N29"/>
    <mergeCell ref="M28:N28"/>
    <mergeCell ref="S18:T18"/>
    <mergeCell ref="S12:T12"/>
    <mergeCell ref="M31:N31"/>
    <mergeCell ref="L27:P27"/>
    <mergeCell ref="M24:N24"/>
    <mergeCell ref="M23:N23"/>
    <mergeCell ref="M22:N22"/>
    <mergeCell ref="S25:T25"/>
    <mergeCell ref="B8:J8"/>
    <mergeCell ref="M6:N6"/>
    <mergeCell ref="M30:N30"/>
    <mergeCell ref="S41:T41"/>
    <mergeCell ref="M7:N7"/>
    <mergeCell ref="M8:N8"/>
    <mergeCell ref="S33:T33"/>
    <mergeCell ref="R34:V34"/>
    <mergeCell ref="S30:T30"/>
    <mergeCell ref="S19:T19"/>
    <mergeCell ref="S31:T31"/>
    <mergeCell ref="S14:T14"/>
    <mergeCell ref="S26:T26"/>
    <mergeCell ref="S35:T35"/>
    <mergeCell ref="S29:T29"/>
    <mergeCell ref="S9:T9"/>
    <mergeCell ref="M21:N21"/>
    <mergeCell ref="S39:T39"/>
    <mergeCell ref="S40:T40"/>
    <mergeCell ref="S38:T38"/>
    <mergeCell ref="S15:T15"/>
    <mergeCell ref="S27:T27"/>
    <mergeCell ref="S16:T16"/>
    <mergeCell ref="L33:M33"/>
    <mergeCell ref="G48:H48"/>
    <mergeCell ref="R45:V45"/>
    <mergeCell ref="L45:P45"/>
    <mergeCell ref="S50:T50"/>
    <mergeCell ref="S49:T49"/>
    <mergeCell ref="S48:T48"/>
    <mergeCell ref="S47:T47"/>
    <mergeCell ref="S46:T46"/>
    <mergeCell ref="M50:N50"/>
    <mergeCell ref="M49:N49"/>
    <mergeCell ref="M48:N48"/>
    <mergeCell ref="M47:N47"/>
    <mergeCell ref="M46:N46"/>
    <mergeCell ref="S42:T42"/>
    <mergeCell ref="C34:E34"/>
    <mergeCell ref="H37:J37"/>
    <mergeCell ref="C42:E42"/>
    <mergeCell ref="C41:E41"/>
    <mergeCell ref="C40:E40"/>
    <mergeCell ref="C39:E39"/>
    <mergeCell ref="G47:H47"/>
    <mergeCell ref="C47:F47"/>
    <mergeCell ref="G46:H46"/>
    <mergeCell ref="C38:E38"/>
  </mergeCells>
  <pageMargins left="0.7" right="0.7" top="0.75" bottom="0.75" header="0.3" footer="0.3"/>
  <pageSetup scale="50" fitToHeight="0" orientation="landscape" r:id="rId1"/>
  <headerFooter>
    <oddFooter xml:space="preserve">&amp;L&amp;Z&amp;F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71">
    <tabColor rgb="FF00B050"/>
    <pageSetUpPr fitToPage="1"/>
  </sheetPr>
  <dimension ref="B1:T58"/>
  <sheetViews>
    <sheetView showGridLines="0" zoomScale="70" zoomScaleNormal="70" workbookViewId="0">
      <selection activeCell="J18" sqref="J18"/>
    </sheetView>
  </sheetViews>
  <sheetFormatPr defaultColWidth="11.453125" defaultRowHeight="12.5" x14ac:dyDescent="0.25"/>
  <cols>
    <col min="1" max="1" width="2.81640625" style="655" customWidth="1"/>
    <col min="2" max="16384" width="11.453125" style="655"/>
  </cols>
  <sheetData>
    <row r="1" spans="2:20" ht="15.75" customHeight="1" thickBot="1" x14ac:dyDescent="0.4">
      <c r="B1" s="2283" t="e">
        <f>#REF!</f>
        <v>#REF!</v>
      </c>
      <c r="C1" s="2284"/>
      <c r="D1" s="2284"/>
      <c r="E1" s="2284"/>
      <c r="F1" s="2284"/>
      <c r="G1" s="2284"/>
      <c r="H1" s="2285"/>
      <c r="I1"/>
      <c r="J1"/>
      <c r="K1"/>
      <c r="L1"/>
      <c r="M1"/>
      <c r="N1"/>
      <c r="O1"/>
      <c r="P1"/>
      <c r="Q1"/>
      <c r="R1"/>
      <c r="S1"/>
      <c r="T1"/>
    </row>
    <row r="2" spans="2:20" ht="34.5" customHeight="1" thickBot="1" x14ac:dyDescent="0.4">
      <c r="B2" s="2286" t="s">
        <v>458</v>
      </c>
      <c r="C2" s="2287"/>
      <c r="D2" s="2287"/>
      <c r="E2" s="2287"/>
      <c r="F2" s="2287"/>
      <c r="G2" s="2287"/>
      <c r="H2" s="2288"/>
      <c r="I2"/>
      <c r="J2"/>
      <c r="K2"/>
      <c r="L2"/>
      <c r="M2"/>
      <c r="N2"/>
      <c r="O2"/>
      <c r="P2"/>
      <c r="Q2"/>
      <c r="R2"/>
      <c r="S2"/>
      <c r="T2"/>
    </row>
    <row r="3" spans="2:20" ht="14.5" x14ac:dyDescent="0.35">
      <c r="B3" s="657"/>
      <c r="C3" s="658"/>
      <c r="D3" s="658"/>
      <c r="E3" s="658"/>
      <c r="F3" s="658"/>
      <c r="G3" s="658"/>
      <c r="H3" s="659"/>
      <c r="I3"/>
      <c r="J3"/>
      <c r="K3"/>
      <c r="L3"/>
      <c r="M3"/>
      <c r="N3"/>
      <c r="O3"/>
      <c r="P3"/>
      <c r="Q3"/>
      <c r="R3"/>
      <c r="S3"/>
      <c r="T3"/>
    </row>
    <row r="4" spans="2:20" ht="14.5" x14ac:dyDescent="0.35">
      <c r="B4" s="660"/>
      <c r="H4" s="661"/>
      <c r="I4"/>
      <c r="J4"/>
      <c r="K4"/>
      <c r="L4"/>
      <c r="M4"/>
      <c r="N4"/>
      <c r="O4"/>
      <c r="P4"/>
      <c r="Q4"/>
      <c r="R4"/>
      <c r="S4"/>
      <c r="T4"/>
    </row>
    <row r="5" spans="2:20" ht="14.5" x14ac:dyDescent="0.35">
      <c r="B5" s="660"/>
      <c r="H5" s="661"/>
      <c r="I5"/>
      <c r="J5"/>
      <c r="K5"/>
      <c r="L5"/>
      <c r="M5"/>
      <c r="N5"/>
      <c r="O5"/>
      <c r="P5"/>
      <c r="Q5"/>
      <c r="R5"/>
      <c r="S5"/>
      <c r="T5"/>
    </row>
    <row r="6" spans="2:20" x14ac:dyDescent="0.25">
      <c r="B6" s="660"/>
      <c r="H6" s="661"/>
    </row>
    <row r="7" spans="2:20" x14ac:dyDescent="0.25">
      <c r="B7" s="660"/>
      <c r="H7" s="661"/>
    </row>
    <row r="8" spans="2:20" x14ac:dyDescent="0.25">
      <c r="B8" s="660"/>
      <c r="H8" s="661"/>
    </row>
    <row r="9" spans="2:20" x14ac:dyDescent="0.25">
      <c r="B9" s="660"/>
      <c r="H9" s="661"/>
    </row>
    <row r="10" spans="2:20" x14ac:dyDescent="0.25">
      <c r="B10" s="660"/>
      <c r="H10" s="661"/>
    </row>
    <row r="11" spans="2:20" x14ac:dyDescent="0.25">
      <c r="B11" s="660"/>
      <c r="H11" s="661"/>
    </row>
    <row r="12" spans="2:20" x14ac:dyDescent="0.25">
      <c r="B12" s="660"/>
      <c r="H12" s="661"/>
    </row>
    <row r="13" spans="2:20" x14ac:dyDescent="0.25">
      <c r="B13" s="660"/>
      <c r="H13" s="661"/>
    </row>
    <row r="14" spans="2:20" x14ac:dyDescent="0.25">
      <c r="B14" s="660"/>
      <c r="H14" s="661"/>
    </row>
    <row r="15" spans="2:20" x14ac:dyDescent="0.25">
      <c r="B15" s="660"/>
      <c r="H15" s="661"/>
    </row>
    <row r="16" spans="2:20" x14ac:dyDescent="0.25">
      <c r="B16" s="660"/>
      <c r="H16" s="661"/>
    </row>
    <row r="17" spans="2:11" x14ac:dyDescent="0.25">
      <c r="B17" s="660"/>
      <c r="H17" s="661"/>
    </row>
    <row r="18" spans="2:11" x14ac:dyDescent="0.25">
      <c r="B18" s="660"/>
      <c r="H18" s="661"/>
    </row>
    <row r="19" spans="2:11" x14ac:dyDescent="0.25">
      <c r="B19" s="660"/>
      <c r="H19" s="661"/>
    </row>
    <row r="20" spans="2:11" x14ac:dyDescent="0.25">
      <c r="B20" s="660"/>
      <c r="H20" s="661"/>
    </row>
    <row r="21" spans="2:11" x14ac:dyDescent="0.25">
      <c r="B21" s="660"/>
      <c r="H21" s="661"/>
    </row>
    <row r="22" spans="2:11" x14ac:dyDescent="0.25">
      <c r="B22" s="660"/>
      <c r="H22" s="661"/>
    </row>
    <row r="23" spans="2:11" x14ac:dyDescent="0.25">
      <c r="B23" s="660"/>
      <c r="H23" s="661"/>
    </row>
    <row r="24" spans="2:11" x14ac:dyDescent="0.25">
      <c r="B24" s="660"/>
      <c r="H24" s="661"/>
    </row>
    <row r="25" spans="2:11" x14ac:dyDescent="0.25">
      <c r="B25" s="660"/>
      <c r="H25" s="661"/>
    </row>
    <row r="26" spans="2:11" x14ac:dyDescent="0.25">
      <c r="B26" s="660"/>
      <c r="H26" s="661"/>
      <c r="K26" s="670"/>
    </row>
    <row r="27" spans="2:11" x14ac:dyDescent="0.25">
      <c r="B27" s="660"/>
      <c r="H27" s="661"/>
    </row>
    <row r="28" spans="2:11" x14ac:dyDescent="0.25">
      <c r="B28" s="660"/>
      <c r="H28" s="661"/>
    </row>
    <row r="29" spans="2:11" x14ac:dyDescent="0.25">
      <c r="B29" s="660"/>
      <c r="H29" s="661"/>
    </row>
    <row r="30" spans="2:11" x14ac:dyDescent="0.25">
      <c r="B30" s="660"/>
      <c r="H30" s="661"/>
    </row>
    <row r="31" spans="2:11" x14ac:dyDescent="0.25">
      <c r="B31" s="660"/>
      <c r="H31" s="661"/>
    </row>
    <row r="32" spans="2:11" x14ac:dyDescent="0.25">
      <c r="B32" s="660"/>
      <c r="H32" s="661"/>
    </row>
    <row r="33" spans="2:8" x14ac:dyDescent="0.25">
      <c r="B33" s="660"/>
      <c r="H33" s="661"/>
    </row>
    <row r="34" spans="2:8" x14ac:dyDescent="0.25">
      <c r="B34" s="660"/>
      <c r="H34" s="661"/>
    </row>
    <row r="35" spans="2:8" x14ac:dyDescent="0.25">
      <c r="B35" s="660"/>
      <c r="H35" s="661"/>
    </row>
    <row r="36" spans="2:8" x14ac:dyDescent="0.25">
      <c r="B36" s="660"/>
      <c r="H36" s="661"/>
    </row>
    <row r="37" spans="2:8" x14ac:dyDescent="0.25">
      <c r="B37" s="660"/>
      <c r="H37" s="661"/>
    </row>
    <row r="38" spans="2:8" ht="14.5" x14ac:dyDescent="0.35">
      <c r="B38" s="662"/>
      <c r="H38" s="661"/>
    </row>
    <row r="39" spans="2:8" x14ac:dyDescent="0.25">
      <c r="B39" s="660"/>
      <c r="H39" s="661"/>
    </row>
    <row r="40" spans="2:8" x14ac:dyDescent="0.25">
      <c r="B40" s="660"/>
      <c r="H40" s="661"/>
    </row>
    <row r="41" spans="2:8" x14ac:dyDescent="0.25">
      <c r="B41" s="660"/>
      <c r="H41" s="661"/>
    </row>
    <row r="42" spans="2:8" ht="19.5" customHeight="1" x14ac:dyDescent="0.35">
      <c r="B42" s="662"/>
      <c r="H42" s="661"/>
    </row>
    <row r="43" spans="2:8" x14ac:dyDescent="0.25">
      <c r="B43" s="660"/>
      <c r="H43" s="661"/>
    </row>
    <row r="44" spans="2:8" x14ac:dyDescent="0.25">
      <c r="B44" s="660"/>
      <c r="H44" s="661"/>
    </row>
    <row r="45" spans="2:8" x14ac:dyDescent="0.25">
      <c r="B45" s="660"/>
      <c r="H45" s="661"/>
    </row>
    <row r="46" spans="2:8" x14ac:dyDescent="0.25">
      <c r="B46" s="660"/>
      <c r="H46" s="661"/>
    </row>
    <row r="47" spans="2:8" x14ac:dyDescent="0.25">
      <c r="B47" s="660"/>
      <c r="H47" s="661"/>
    </row>
    <row r="48" spans="2:8" x14ac:dyDescent="0.25">
      <c r="B48" s="660"/>
      <c r="H48" s="661"/>
    </row>
    <row r="49" spans="2:8" x14ac:dyDescent="0.25">
      <c r="B49" s="660"/>
      <c r="H49" s="661"/>
    </row>
    <row r="50" spans="2:8" x14ac:dyDescent="0.25">
      <c r="B50" s="660"/>
      <c r="H50" s="661"/>
    </row>
    <row r="51" spans="2:8" x14ac:dyDescent="0.25">
      <c r="B51" s="660"/>
      <c r="H51" s="661"/>
    </row>
    <row r="52" spans="2:8" ht="13" thickBot="1" x14ac:dyDescent="0.3">
      <c r="B52" s="663"/>
      <c r="C52" s="664"/>
      <c r="D52" s="664"/>
      <c r="E52" s="664"/>
      <c r="F52" s="664"/>
      <c r="G52" s="664"/>
      <c r="H52" s="665"/>
    </row>
    <row r="53" spans="2:8" x14ac:dyDescent="0.25">
      <c r="H53" s="672" t="e">
        <f>+#REF!</f>
        <v>#REF!</v>
      </c>
    </row>
    <row r="54" spans="2:8" ht="14.5" x14ac:dyDescent="0.35">
      <c r="B54" s="655" t="s">
        <v>455</v>
      </c>
      <c r="H54" s="671">
        <f ca="1">TODAY()</f>
        <v>45659</v>
      </c>
    </row>
    <row r="55" spans="2:8" x14ac:dyDescent="0.25">
      <c r="H55" s="672" t="s">
        <v>404</v>
      </c>
    </row>
    <row r="56" spans="2:8" ht="14.5" x14ac:dyDescent="0.35">
      <c r="B56" s="656" t="s">
        <v>456</v>
      </c>
    </row>
    <row r="58" spans="2:8" x14ac:dyDescent="0.25">
      <c r="B58" s="655" t="s">
        <v>457</v>
      </c>
    </row>
  </sheetData>
  <mergeCells count="2">
    <mergeCell ref="B1:H1"/>
    <mergeCell ref="B2:H2"/>
  </mergeCells>
  <pageMargins left="0.7" right="0.7" top="0.75" bottom="0.75" header="0.3" footer="0.3"/>
  <pageSetup scale="90" orientation="portrait" r:id="rId1"/>
  <headerFooter>
    <oddFooter>&amp;L&amp;Z&amp;F</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6">
    <pageSetUpPr fitToPage="1"/>
  </sheetPr>
  <dimension ref="B1:AB57"/>
  <sheetViews>
    <sheetView showGridLines="0" zoomScale="70" zoomScaleNormal="70" workbookViewId="0">
      <selection activeCell="B2" sqref="B2:S2"/>
    </sheetView>
  </sheetViews>
  <sheetFormatPr defaultColWidth="9.1796875" defaultRowHeight="13" x14ac:dyDescent="0.3"/>
  <cols>
    <col min="1" max="1" width="2.81640625" style="21" customWidth="1"/>
    <col min="2" max="2" width="24.26953125" style="21" customWidth="1"/>
    <col min="3" max="3" width="28.54296875" style="21" customWidth="1"/>
    <col min="4" max="4" width="4.453125" style="21" customWidth="1"/>
    <col min="5" max="5" width="24.26953125" style="21" customWidth="1"/>
    <col min="6" max="6" width="28.54296875" style="21" customWidth="1"/>
    <col min="7" max="10" width="9.1796875" style="21"/>
    <col min="11" max="11" width="13.81640625" style="21" customWidth="1"/>
    <col min="12" max="12" width="11" style="21" customWidth="1"/>
    <col min="13" max="13" width="16.26953125" style="21" customWidth="1"/>
    <col min="14" max="16384" width="9.1796875" style="21"/>
  </cols>
  <sheetData>
    <row r="1" spans="2:28" ht="13.5" thickBot="1" x14ac:dyDescent="0.35">
      <c r="B1" s="2283" t="e">
        <f>#REF!</f>
        <v>#REF!</v>
      </c>
      <c r="C1" s="2284"/>
      <c r="D1" s="2284"/>
      <c r="E1" s="2284"/>
      <c r="F1" s="2285"/>
    </row>
    <row r="2" spans="2:28" ht="34.5" customHeight="1" thickBot="1" x14ac:dyDescent="0.35">
      <c r="B2" s="2286" t="s">
        <v>449</v>
      </c>
      <c r="C2" s="2287"/>
      <c r="D2" s="2287"/>
      <c r="E2" s="2287"/>
      <c r="F2" s="2288"/>
      <c r="H2" s="2331" t="s">
        <v>474</v>
      </c>
      <c r="I2" s="2332"/>
      <c r="J2" s="2332"/>
      <c r="K2" s="2326"/>
      <c r="L2" s="2326"/>
      <c r="M2" s="2333"/>
      <c r="R2" s="448"/>
      <c r="S2" s="448"/>
      <c r="T2" s="448"/>
      <c r="U2" s="448"/>
      <c r="V2" s="448"/>
      <c r="W2" s="448"/>
      <c r="X2" s="448"/>
      <c r="Y2" s="448"/>
      <c r="Z2" s="448"/>
      <c r="AA2" s="448"/>
      <c r="AB2" s="448"/>
    </row>
    <row r="3" spans="2:28" ht="13.5" thickBot="1" x14ac:dyDescent="0.35">
      <c r="B3" s="478"/>
      <c r="C3" s="479"/>
      <c r="D3" s="480"/>
      <c r="E3" s="479"/>
      <c r="F3" s="481"/>
      <c r="H3" s="723"/>
      <c r="I3" s="724"/>
      <c r="J3" s="724"/>
      <c r="K3" s="2334" t="s">
        <v>476</v>
      </c>
      <c r="L3" s="2334"/>
      <c r="M3" s="907" t="s">
        <v>477</v>
      </c>
      <c r="R3" s="448"/>
      <c r="S3" s="448"/>
      <c r="T3" s="448"/>
      <c r="U3" s="448"/>
      <c r="V3" s="448"/>
      <c r="W3" s="448"/>
      <c r="X3" s="448"/>
      <c r="Y3" s="448"/>
      <c r="Z3" s="448"/>
      <c r="AA3" s="448"/>
      <c r="AB3" s="448"/>
    </row>
    <row r="4" spans="2:28" ht="13.5" thickBot="1" x14ac:dyDescent="0.35">
      <c r="B4" s="2314" t="s">
        <v>290</v>
      </c>
      <c r="C4" s="2315"/>
      <c r="D4" s="1"/>
      <c r="E4" s="2314" t="s">
        <v>292</v>
      </c>
      <c r="F4" s="2315"/>
      <c r="H4" s="2335" t="s">
        <v>475</v>
      </c>
      <c r="I4" s="2336"/>
      <c r="J4" s="2336"/>
      <c r="K4" s="2337" t="e">
        <f>+C16</f>
        <v>#REF!</v>
      </c>
      <c r="L4" s="2337"/>
      <c r="M4" s="940" t="e">
        <f>+F16</f>
        <v>#REF!</v>
      </c>
      <c r="R4" s="448"/>
      <c r="S4" s="448"/>
      <c r="T4" s="448"/>
      <c r="U4" s="448"/>
      <c r="V4" s="448"/>
      <c r="W4" s="448"/>
      <c r="X4" s="448"/>
      <c r="Y4" s="448"/>
      <c r="Z4" s="448"/>
      <c r="AA4" s="448"/>
      <c r="AB4" s="448"/>
    </row>
    <row r="5" spans="2:28" x14ac:dyDescent="0.3">
      <c r="B5" s="482" t="s">
        <v>315</v>
      </c>
      <c r="C5" s="483" t="e">
        <f>+#REF!</f>
        <v>#REF!</v>
      </c>
      <c r="D5" s="484"/>
      <c r="E5" s="485" t="s">
        <v>291</v>
      </c>
      <c r="F5" s="486" t="e">
        <f>+C7</f>
        <v>#REF!</v>
      </c>
      <c r="H5" s="2335" t="s">
        <v>363</v>
      </c>
      <c r="I5" s="2336"/>
      <c r="J5" s="2336"/>
      <c r="K5" s="2338" t="e">
        <f>+MIN(K30,M30)</f>
        <v>#REF!</v>
      </c>
      <c r="L5" s="2338"/>
      <c r="M5" s="941" t="e">
        <f>+MIN(K30,M30)</f>
        <v>#REF!</v>
      </c>
      <c r="R5" s="186"/>
      <c r="S5" s="186"/>
      <c r="T5" s="186"/>
      <c r="U5" s="186"/>
      <c r="V5" s="448"/>
      <c r="W5" s="448"/>
      <c r="X5" s="448"/>
      <c r="Y5" s="448"/>
      <c r="Z5" s="448"/>
      <c r="AA5" s="448"/>
      <c r="AB5" s="448"/>
    </row>
    <row r="6" spans="2:28" ht="13.5" thickBot="1" x14ac:dyDescent="0.35">
      <c r="B6" s="487" t="s">
        <v>316</v>
      </c>
      <c r="C6" s="488" t="e">
        <f>+#REF!</f>
        <v>#REF!</v>
      </c>
      <c r="E6" s="451" t="s">
        <v>293</v>
      </c>
      <c r="F6" s="452"/>
      <c r="H6" s="2335" t="s">
        <v>302</v>
      </c>
      <c r="I6" s="2336"/>
      <c r="J6" s="2336"/>
      <c r="K6" s="2337" t="e">
        <f>+K4*K5</f>
        <v>#REF!</v>
      </c>
      <c r="L6" s="2337"/>
      <c r="M6" s="940" t="e">
        <f>+M4*M5</f>
        <v>#REF!</v>
      </c>
      <c r="R6" s="453"/>
      <c r="S6" s="453"/>
      <c r="T6" s="453"/>
      <c r="U6" s="186"/>
      <c r="V6" s="448"/>
      <c r="W6" s="448"/>
      <c r="X6" s="448"/>
      <c r="Y6" s="448"/>
      <c r="Z6" s="448"/>
      <c r="AA6" s="448"/>
      <c r="AB6" s="448"/>
    </row>
    <row r="7" spans="2:28" x14ac:dyDescent="0.3">
      <c r="B7" s="487" t="s">
        <v>291</v>
      </c>
      <c r="C7" s="489" t="e">
        <f>+C5-C6</f>
        <v>#REF!</v>
      </c>
      <c r="E7" s="490" t="s">
        <v>294</v>
      </c>
      <c r="F7" s="491" t="e">
        <f>+F5/F6</f>
        <v>#REF!</v>
      </c>
      <c r="H7" s="2335" t="s">
        <v>387</v>
      </c>
      <c r="I7" s="2336"/>
      <c r="J7" s="2336"/>
      <c r="K7" s="2338">
        <f>+C21</f>
        <v>0</v>
      </c>
      <c r="L7" s="2338"/>
      <c r="M7" s="941">
        <f>+F21</f>
        <v>0</v>
      </c>
      <c r="R7" s="186"/>
      <c r="S7" s="186"/>
      <c r="T7" s="186"/>
      <c r="U7" s="186"/>
      <c r="V7" s="448"/>
      <c r="W7" s="448"/>
      <c r="X7" s="448"/>
      <c r="Y7" s="448"/>
      <c r="Z7" s="448"/>
      <c r="AA7" s="448"/>
      <c r="AB7" s="448"/>
    </row>
    <row r="8" spans="2:28" ht="13.5" thickBot="1" x14ac:dyDescent="0.35">
      <c r="B8" s="18"/>
      <c r="C8" s="454"/>
      <c r="F8" s="17"/>
      <c r="H8" s="2335" t="s">
        <v>295</v>
      </c>
      <c r="I8" s="2336"/>
      <c r="J8" s="2336"/>
      <c r="K8" s="2339" t="e">
        <f>+K6*K7</f>
        <v>#REF!</v>
      </c>
      <c r="L8" s="2339"/>
      <c r="M8" s="942" t="e">
        <f>+M6*M7</f>
        <v>#REF!</v>
      </c>
      <c r="R8" s="186"/>
      <c r="S8" s="186"/>
      <c r="T8" s="186"/>
      <c r="U8" s="186"/>
      <c r="V8" s="448"/>
      <c r="W8" s="448"/>
      <c r="X8" s="448"/>
      <c r="Y8" s="448"/>
      <c r="Z8" s="448"/>
      <c r="AA8" s="448"/>
      <c r="AB8" s="448"/>
    </row>
    <row r="9" spans="2:28" ht="13.5" thickBot="1" x14ac:dyDescent="0.35">
      <c r="B9" s="18"/>
      <c r="C9" s="2319" t="s">
        <v>313</v>
      </c>
      <c r="D9" s="2320"/>
      <c r="E9" s="492" t="e">
        <f>+(F7/10)/0.9999</f>
        <v>#REF!</v>
      </c>
      <c r="F9" s="17"/>
      <c r="H9" s="2340" t="s">
        <v>369</v>
      </c>
      <c r="I9" s="2341"/>
      <c r="J9" s="2341"/>
      <c r="K9" s="2342"/>
      <c r="L9" s="2342"/>
      <c r="M9" s="625" t="e">
        <f>+M8+K8</f>
        <v>#REF!</v>
      </c>
      <c r="R9" s="186"/>
      <c r="S9" s="186"/>
      <c r="T9" s="186"/>
      <c r="U9" s="186"/>
      <c r="V9" s="186"/>
      <c r="W9" s="448"/>
      <c r="X9" s="448"/>
      <c r="Y9" s="448"/>
      <c r="Z9" s="455"/>
      <c r="AA9" s="455"/>
      <c r="AB9" s="455"/>
    </row>
    <row r="10" spans="2:28" ht="15.75" customHeight="1" thickBot="1" x14ac:dyDescent="0.35">
      <c r="B10" s="32"/>
      <c r="C10" s="33"/>
      <c r="D10" s="33"/>
      <c r="E10" s="33"/>
      <c r="F10" s="180"/>
      <c r="R10" s="186"/>
      <c r="S10" s="186"/>
      <c r="T10" s="186"/>
      <c r="U10" s="186"/>
      <c r="V10" s="453"/>
      <c r="W10" s="448"/>
      <c r="X10" s="448"/>
      <c r="Y10" s="448"/>
      <c r="Z10" s="448"/>
      <c r="AA10" s="448"/>
      <c r="AB10" s="448"/>
    </row>
    <row r="11" spans="2:28" ht="6" customHeight="1" thickBot="1" x14ac:dyDescent="0.35">
      <c r="B11" s="456"/>
      <c r="C11" s="457"/>
      <c r="D11" s="457"/>
      <c r="E11" s="457"/>
      <c r="F11" s="458"/>
      <c r="H11" s="2343" t="s">
        <v>318</v>
      </c>
      <c r="I11" s="2344"/>
      <c r="J11" s="2344"/>
      <c r="K11" s="2344"/>
      <c r="L11" s="2344"/>
      <c r="M11" s="2345"/>
      <c r="R11" s="459"/>
      <c r="S11" s="455"/>
      <c r="T11" s="186"/>
      <c r="U11" s="186"/>
      <c r="V11" s="448"/>
      <c r="W11" s="448"/>
      <c r="X11" s="448"/>
      <c r="Y11" s="448"/>
      <c r="Z11" s="448"/>
      <c r="AA11" s="448"/>
      <c r="AB11" s="448"/>
    </row>
    <row r="12" spans="2:28" ht="13.5" customHeight="1" thickBot="1" x14ac:dyDescent="0.35">
      <c r="B12" s="460"/>
      <c r="C12" s="461"/>
      <c r="E12" s="461"/>
      <c r="F12" s="462"/>
      <c r="H12" s="2346"/>
      <c r="I12" s="2347"/>
      <c r="J12" s="2347"/>
      <c r="K12" s="2347"/>
      <c r="L12" s="2347"/>
      <c r="M12" s="2348"/>
      <c r="R12" s="459"/>
      <c r="S12" s="455"/>
      <c r="T12" s="186"/>
      <c r="U12" s="186"/>
      <c r="V12" s="448"/>
      <c r="W12" s="448"/>
      <c r="X12" s="448"/>
      <c r="Y12" s="448"/>
      <c r="Z12" s="448"/>
      <c r="AA12" s="448"/>
      <c r="AB12" s="448"/>
    </row>
    <row r="13" spans="2:28" ht="13.5" customHeight="1" thickBot="1" x14ac:dyDescent="0.35">
      <c r="B13" s="2321" t="s">
        <v>296</v>
      </c>
      <c r="C13" s="2322"/>
      <c r="E13" s="2323" t="s">
        <v>297</v>
      </c>
      <c r="F13" s="2324"/>
      <c r="H13" s="2349"/>
      <c r="I13" s="2350"/>
      <c r="J13" s="2350"/>
      <c r="K13" s="2350"/>
      <c r="L13" s="2350"/>
      <c r="M13" s="2351"/>
      <c r="R13" s="448"/>
      <c r="S13" s="448"/>
      <c r="T13" s="448"/>
      <c r="U13" s="448"/>
      <c r="V13" s="448"/>
      <c r="W13" s="448"/>
      <c r="X13" s="448"/>
      <c r="Y13" s="448"/>
      <c r="Z13" s="448"/>
      <c r="AA13" s="448"/>
      <c r="AB13" s="448"/>
    </row>
    <row r="14" spans="2:28" ht="13.5" customHeight="1" x14ac:dyDescent="0.3">
      <c r="B14" s="482" t="s">
        <v>298</v>
      </c>
      <c r="C14" s="493" t="e">
        <f>+#REF!</f>
        <v>#REF!</v>
      </c>
      <c r="D14" s="463"/>
      <c r="E14" s="508" t="s">
        <v>298</v>
      </c>
      <c r="F14" s="486" t="e">
        <f>+#REF!</f>
        <v>#REF!</v>
      </c>
      <c r="H14" s="903" t="s">
        <v>319</v>
      </c>
      <c r="I14" s="904"/>
      <c r="J14" s="904"/>
      <c r="K14" s="904"/>
      <c r="L14" s="904"/>
      <c r="M14" s="905"/>
      <c r="R14" s="448"/>
      <c r="S14" s="448"/>
      <c r="T14" s="448"/>
      <c r="U14" s="448"/>
      <c r="V14" s="448"/>
    </row>
    <row r="15" spans="2:28" ht="13.5" customHeight="1" thickBot="1" x14ac:dyDescent="0.35">
      <c r="B15" s="464" t="s">
        <v>317</v>
      </c>
      <c r="C15" s="465"/>
      <c r="E15" s="466" t="s">
        <v>317</v>
      </c>
      <c r="F15" s="467"/>
      <c r="H15" s="18" t="s">
        <v>499</v>
      </c>
      <c r="M15" s="797">
        <v>0</v>
      </c>
      <c r="R15" s="448"/>
      <c r="S15" s="448"/>
      <c r="T15" s="448"/>
      <c r="U15" s="448"/>
      <c r="V15" s="448"/>
    </row>
    <row r="16" spans="2:28" ht="13.5" customHeight="1" x14ac:dyDescent="0.3">
      <c r="B16" s="487" t="s">
        <v>298</v>
      </c>
      <c r="C16" s="494" t="e">
        <f>+C14-C15</f>
        <v>#REF!</v>
      </c>
      <c r="E16" s="507" t="s">
        <v>298</v>
      </c>
      <c r="F16" s="506" t="e">
        <f>+F14-F15</f>
        <v>#REF!</v>
      </c>
      <c r="H16" s="309" t="s">
        <v>322</v>
      </c>
      <c r="I16" s="310"/>
      <c r="J16" s="310"/>
      <c r="K16" s="310"/>
      <c r="L16" s="310"/>
      <c r="M16" s="235">
        <f>+M14-M15</f>
        <v>0</v>
      </c>
      <c r="R16" s="448"/>
      <c r="S16" s="448"/>
      <c r="T16" s="448"/>
      <c r="U16" s="448"/>
      <c r="V16" s="448"/>
    </row>
    <row r="17" spans="2:22" ht="13.5" customHeight="1" thickBot="1" x14ac:dyDescent="0.35">
      <c r="B17" s="487" t="s">
        <v>299</v>
      </c>
      <c r="C17" s="495">
        <v>1</v>
      </c>
      <c r="E17" s="909" t="s">
        <v>299</v>
      </c>
      <c r="F17" s="910"/>
      <c r="H17" s="309" t="s">
        <v>323</v>
      </c>
      <c r="I17" s="310"/>
      <c r="J17" s="310"/>
      <c r="K17" s="310"/>
      <c r="L17" s="310"/>
      <c r="M17" s="798">
        <f>+F21</f>
        <v>0</v>
      </c>
      <c r="R17" s="186"/>
      <c r="S17" s="186"/>
      <c r="T17" s="186"/>
      <c r="U17" s="186"/>
      <c r="V17" s="186"/>
    </row>
    <row r="18" spans="2:22" ht="13.5" customHeight="1" x14ac:dyDescent="0.3">
      <c r="B18" s="487" t="s">
        <v>300</v>
      </c>
      <c r="C18" s="494" t="e">
        <f>+C16*C17</f>
        <v>#REF!</v>
      </c>
      <c r="E18" s="507" t="s">
        <v>300</v>
      </c>
      <c r="F18" s="506" t="e">
        <f>+F16*F17</f>
        <v>#REF!</v>
      </c>
      <c r="H18" s="309" t="s">
        <v>487</v>
      </c>
      <c r="I18" s="310"/>
      <c r="J18" s="310"/>
      <c r="K18" s="310"/>
      <c r="L18" s="310"/>
      <c r="M18" s="799" t="e">
        <f>+M16/M17</f>
        <v>#DIV/0!</v>
      </c>
      <c r="R18" s="448"/>
      <c r="S18" s="448"/>
      <c r="T18" s="448"/>
      <c r="U18" s="448"/>
      <c r="V18" s="448"/>
    </row>
    <row r="19" spans="2:22" ht="13.5" customHeight="1" thickBot="1" x14ac:dyDescent="0.35">
      <c r="B19" s="487" t="s">
        <v>301</v>
      </c>
      <c r="C19" s="1030" t="e">
        <f>MIN(K30,M30)</f>
        <v>#REF!</v>
      </c>
      <c r="E19" s="507" t="s">
        <v>301</v>
      </c>
      <c r="F19" s="1029" t="e">
        <f>MIN(K30,M30)</f>
        <v>#REF!</v>
      </c>
      <c r="H19" s="309" t="s">
        <v>363</v>
      </c>
      <c r="I19" s="310"/>
      <c r="J19" s="310"/>
      <c r="K19" s="310"/>
      <c r="L19" s="310"/>
      <c r="M19" s="994" t="e">
        <f>MIN(K30,M30)</f>
        <v>#REF!</v>
      </c>
      <c r="R19" s="448"/>
      <c r="S19" s="448"/>
      <c r="T19" s="448"/>
      <c r="U19" s="448"/>
      <c r="V19" s="448"/>
    </row>
    <row r="20" spans="2:22" ht="13.5" customHeight="1" x14ac:dyDescent="0.3">
      <c r="B20" s="487" t="s">
        <v>302</v>
      </c>
      <c r="C20" s="494" t="e">
        <f>+C18*C19</f>
        <v>#REF!</v>
      </c>
      <c r="E20" s="507" t="s">
        <v>302</v>
      </c>
      <c r="F20" s="506" t="e">
        <f>+F18*F19</f>
        <v>#REF!</v>
      </c>
      <c r="H20" s="309" t="s">
        <v>324</v>
      </c>
      <c r="I20" s="310"/>
      <c r="J20" s="310"/>
      <c r="K20" s="310"/>
      <c r="L20" s="310"/>
      <c r="M20" s="235" t="e">
        <f>+M18/M19</f>
        <v>#DIV/0!</v>
      </c>
      <c r="R20" s="448"/>
      <c r="S20" s="448"/>
      <c r="T20" s="448"/>
      <c r="U20" s="448"/>
      <c r="V20" s="448"/>
    </row>
    <row r="21" spans="2:22" ht="13.5" customHeight="1" thickBot="1" x14ac:dyDescent="0.35">
      <c r="B21" s="464" t="s">
        <v>303</v>
      </c>
      <c r="C21" s="468">
        <v>0</v>
      </c>
      <c r="E21" s="466" t="s">
        <v>303</v>
      </c>
      <c r="F21" s="469"/>
      <c r="H21" s="309" t="s">
        <v>321</v>
      </c>
      <c r="I21" s="310"/>
      <c r="J21" s="310"/>
      <c r="K21" s="310"/>
      <c r="L21" s="310"/>
      <c r="M21" s="626" t="e">
        <f>+F16</f>
        <v>#REF!</v>
      </c>
      <c r="R21" s="448"/>
      <c r="S21" s="448"/>
      <c r="T21" s="448"/>
      <c r="U21" s="448"/>
      <c r="V21" s="448"/>
    </row>
    <row r="22" spans="2:22" ht="13.5" customHeight="1" thickBot="1" x14ac:dyDescent="0.35">
      <c r="B22" s="496" t="s">
        <v>295</v>
      </c>
      <c r="C22" s="497" t="e">
        <f>+ROUND(C20*C21,0)</f>
        <v>#REF!</v>
      </c>
      <c r="E22" s="501" t="s">
        <v>295</v>
      </c>
      <c r="F22" s="502" t="e">
        <f>+ROUND(F20*F21,0)</f>
        <v>#REF!</v>
      </c>
      <c r="H22" s="634" t="s">
        <v>320</v>
      </c>
      <c r="I22" s="635"/>
      <c r="J22" s="635"/>
      <c r="K22" s="635"/>
      <c r="L22" s="635"/>
      <c r="M22" s="934" t="e">
        <f>+M20/M21</f>
        <v>#DIV/0!</v>
      </c>
      <c r="R22" s="448"/>
      <c r="S22" s="448"/>
      <c r="T22" s="448"/>
      <c r="U22" s="448"/>
      <c r="V22" s="448"/>
    </row>
    <row r="23" spans="2:22" ht="13.5" customHeight="1" thickBot="1" x14ac:dyDescent="0.4">
      <c r="B23" s="18"/>
      <c r="E23" s="2312"/>
      <c r="F23" s="2313"/>
      <c r="G23" s="185"/>
      <c r="N23" s="185"/>
      <c r="O23" s="185"/>
      <c r="R23" s="448"/>
      <c r="S23" s="448"/>
      <c r="T23" s="448"/>
      <c r="U23" s="448"/>
      <c r="V23" s="448"/>
    </row>
    <row r="24" spans="2:22" ht="13.5" customHeight="1" x14ac:dyDescent="0.35">
      <c r="B24" s="498" t="s">
        <v>295</v>
      </c>
      <c r="C24" s="499" t="e">
        <f>+C22</f>
        <v>#REF!</v>
      </c>
      <c r="E24" s="503" t="s">
        <v>295</v>
      </c>
      <c r="F24" s="504" t="e">
        <f>+F22</f>
        <v>#REF!</v>
      </c>
      <c r="G24" s="185"/>
      <c r="H24" s="2325" t="s">
        <v>363</v>
      </c>
      <c r="I24" s="2326"/>
      <c r="J24" s="2326"/>
      <c r="K24" s="2326"/>
      <c r="L24" s="2326"/>
      <c r="M24" s="2327"/>
      <c r="N24" s="185"/>
      <c r="O24" s="185"/>
      <c r="R24" s="448"/>
      <c r="S24" s="448"/>
      <c r="T24" s="448"/>
      <c r="U24" s="448"/>
      <c r="V24" s="448"/>
    </row>
    <row r="25" spans="2:22" ht="13.5" customHeight="1" thickBot="1" x14ac:dyDescent="0.4">
      <c r="B25" s="500" t="s">
        <v>304</v>
      </c>
      <c r="C25" s="494" t="e">
        <f>+C24*10</f>
        <v>#REF!</v>
      </c>
      <c r="E25" s="505" t="s">
        <v>304</v>
      </c>
      <c r="F25" s="506" t="e">
        <f>+F24*10</f>
        <v>#REF!</v>
      </c>
      <c r="G25" s="185"/>
      <c r="H25" s="2328"/>
      <c r="I25" s="2329"/>
      <c r="J25" s="2329"/>
      <c r="K25" s="2329"/>
      <c r="L25" s="2329"/>
      <c r="M25" s="2330"/>
      <c r="N25" s="185"/>
      <c r="O25" s="185"/>
      <c r="R25" s="448"/>
      <c r="S25" s="448"/>
      <c r="T25" s="448"/>
      <c r="U25" s="448"/>
      <c r="V25" s="448"/>
    </row>
    <row r="26" spans="2:22" ht="13.5" customHeight="1" x14ac:dyDescent="0.35">
      <c r="B26" s="500" t="s">
        <v>305</v>
      </c>
      <c r="C26" s="643" t="e">
        <f>+#REF!</f>
        <v>#REF!</v>
      </c>
      <c r="E26" s="505" t="s">
        <v>305</v>
      </c>
      <c r="F26" s="644" t="e">
        <f>+#REF!</f>
        <v>#REF!</v>
      </c>
      <c r="G26" s="185"/>
      <c r="H26" s="1038"/>
      <c r="I26" s="1039"/>
      <c r="J26" s="1039"/>
      <c r="K26" s="1040" t="s">
        <v>366</v>
      </c>
      <c r="L26" s="1040"/>
      <c r="M26" s="1041" t="s">
        <v>367</v>
      </c>
      <c r="N26" s="185"/>
      <c r="O26" s="185"/>
      <c r="R26" s="448"/>
      <c r="S26" s="448"/>
      <c r="T26" s="448"/>
      <c r="U26" s="448"/>
      <c r="V26" s="448"/>
    </row>
    <row r="27" spans="2:22" ht="13.5" customHeight="1" x14ac:dyDescent="0.35">
      <c r="B27" s="464" t="s">
        <v>306</v>
      </c>
      <c r="C27" s="645"/>
      <c r="E27" s="466" t="s">
        <v>306</v>
      </c>
      <c r="F27" s="646"/>
      <c r="G27" s="185"/>
      <c r="H27" s="309" t="s">
        <v>450</v>
      </c>
      <c r="I27" s="310"/>
      <c r="J27" s="310"/>
      <c r="K27" s="919" t="e">
        <f>+#REF!</f>
        <v>#REF!</v>
      </c>
      <c r="L27" s="919"/>
      <c r="M27" s="510" t="e">
        <f>+#REF!</f>
        <v>#REF!</v>
      </c>
      <c r="N27" s="185"/>
      <c r="O27" s="185"/>
      <c r="R27" s="448"/>
      <c r="S27" s="448"/>
      <c r="T27" s="448"/>
      <c r="U27" s="448"/>
      <c r="V27" s="448"/>
    </row>
    <row r="28" spans="2:22" ht="13.5" customHeight="1" x14ac:dyDescent="0.35">
      <c r="B28" s="496" t="s">
        <v>307</v>
      </c>
      <c r="C28" s="497" t="e">
        <f>+C26*C27*C25</f>
        <v>#REF!</v>
      </c>
      <c r="E28" s="501" t="s">
        <v>307</v>
      </c>
      <c r="F28" s="502" t="e">
        <f>+F26*F27*F25</f>
        <v>#REF!</v>
      </c>
      <c r="G28" s="185"/>
      <c r="H28" s="309" t="s">
        <v>364</v>
      </c>
      <c r="I28" s="310"/>
      <c r="J28" s="262"/>
      <c r="K28" s="919" t="e">
        <f>+#REF!+#REF!+#REF!+#REF!+#REF!+#REF!+#REF!</f>
        <v>#REF!</v>
      </c>
      <c r="L28" s="919"/>
      <c r="M28" s="510" t="e">
        <f>+#REF!+#REF!+#REF!+#REF!+#REF!+#REF!+#REF!</f>
        <v>#REF!</v>
      </c>
      <c r="N28" s="185"/>
      <c r="O28" s="185"/>
      <c r="R28" s="448"/>
      <c r="S28" s="448"/>
      <c r="T28" s="448"/>
      <c r="U28" s="448"/>
      <c r="V28" s="448"/>
    </row>
    <row r="29" spans="2:22" ht="13.5" customHeight="1" thickBot="1" x14ac:dyDescent="0.4">
      <c r="B29" s="449"/>
      <c r="C29" s="472"/>
      <c r="D29" s="472"/>
      <c r="E29" s="186"/>
      <c r="F29" s="450"/>
      <c r="G29" s="185"/>
      <c r="H29" s="309" t="s">
        <v>365</v>
      </c>
      <c r="I29" s="310"/>
      <c r="J29" s="262"/>
      <c r="K29" s="920" t="e">
        <f>+#REF!</f>
        <v>#REF!</v>
      </c>
      <c r="L29" s="919"/>
      <c r="M29" s="897" t="e">
        <f>+#REF!</f>
        <v>#REF!</v>
      </c>
      <c r="N29" s="185"/>
      <c r="O29" s="185"/>
      <c r="R29" s="448"/>
      <c r="S29" s="448"/>
      <c r="T29" s="448"/>
      <c r="U29" s="448"/>
      <c r="V29" s="448"/>
    </row>
    <row r="30" spans="2:22" ht="13.5" customHeight="1" thickBot="1" x14ac:dyDescent="0.4">
      <c r="B30" s="449"/>
      <c r="C30" s="2317" t="s">
        <v>308</v>
      </c>
      <c r="D30" s="2318"/>
      <c r="E30" s="509" t="e">
        <f>+C20+F20</f>
        <v>#REF!</v>
      </c>
      <c r="F30" s="473"/>
      <c r="G30" s="185"/>
      <c r="H30" s="634" t="s">
        <v>363</v>
      </c>
      <c r="I30" s="635"/>
      <c r="J30" s="635"/>
      <c r="K30" s="974" t="e">
        <f>+K28/K27</f>
        <v>#REF!</v>
      </c>
      <c r="L30" s="635"/>
      <c r="M30" s="975" t="e">
        <f>+M28/M27</f>
        <v>#REF!</v>
      </c>
      <c r="N30" s="185"/>
      <c r="O30" s="185"/>
    </row>
    <row r="31" spans="2:22" ht="13.5" customHeight="1" thickBot="1" x14ac:dyDescent="0.4">
      <c r="B31" s="449"/>
      <c r="C31" s="2317" t="s">
        <v>325</v>
      </c>
      <c r="D31" s="2318"/>
      <c r="E31" s="509" t="e">
        <f>+C25+F25</f>
        <v>#REF!</v>
      </c>
      <c r="F31" s="474"/>
      <c r="G31" s="185"/>
      <c r="H31" s="185"/>
      <c r="I31" s="185"/>
      <c r="J31" s="185"/>
      <c r="K31" s="185"/>
      <c r="L31" s="185"/>
      <c r="M31" s="185"/>
      <c r="N31" s="185"/>
      <c r="O31" s="185"/>
    </row>
    <row r="32" spans="2:22" ht="13.5" customHeight="1" thickBot="1" x14ac:dyDescent="0.4">
      <c r="B32" s="475"/>
      <c r="C32" s="2317" t="s">
        <v>309</v>
      </c>
      <c r="D32" s="2318"/>
      <c r="E32" s="509" t="e">
        <f>+ROUND(C28+F28,0)</f>
        <v>#REF!</v>
      </c>
      <c r="F32" s="476"/>
      <c r="G32" s="185"/>
      <c r="H32" s="185"/>
      <c r="I32" s="185"/>
      <c r="J32" s="185"/>
      <c r="K32" s="185"/>
      <c r="L32" s="185"/>
      <c r="M32" s="185"/>
      <c r="N32" s="185"/>
      <c r="O32" s="185"/>
    </row>
    <row r="33" spans="2:16" ht="14.5" x14ac:dyDescent="0.35">
      <c r="B33" s="448"/>
      <c r="C33" s="448"/>
      <c r="D33" s="448"/>
      <c r="E33" s="1"/>
      <c r="F33" s="511" t="e">
        <f>+#REF!</f>
        <v>#REF!</v>
      </c>
      <c r="G33" s="185"/>
      <c r="H33" s="185"/>
      <c r="I33" s="185"/>
      <c r="J33" s="185"/>
      <c r="K33" s="185"/>
      <c r="L33" s="185"/>
      <c r="M33" s="185"/>
      <c r="N33" s="185"/>
      <c r="O33" s="185"/>
      <c r="P33" s="448"/>
    </row>
    <row r="34" spans="2:16" ht="14.5" x14ac:dyDescent="0.35">
      <c r="B34" s="477" t="s">
        <v>314</v>
      </c>
      <c r="C34" s="477"/>
      <c r="D34" s="477"/>
      <c r="E34" s="511" t="s">
        <v>404</v>
      </c>
      <c r="F34" s="512">
        <f ca="1">TODAY()</f>
        <v>45659</v>
      </c>
      <c r="G34" s="185"/>
      <c r="H34" s="185"/>
      <c r="I34" s="185"/>
      <c r="J34" s="185"/>
      <c r="K34" s="185"/>
      <c r="L34" s="185"/>
      <c r="M34" s="185"/>
      <c r="N34" s="185"/>
      <c r="O34" s="185"/>
      <c r="P34" s="448"/>
    </row>
    <row r="35" spans="2:16" ht="14.5" x14ac:dyDescent="0.35">
      <c r="B35" s="448" t="s">
        <v>310</v>
      </c>
      <c r="C35" s="448"/>
      <c r="D35" s="448"/>
      <c r="E35" s="479"/>
      <c r="F35" s="479"/>
      <c r="G35" s="185"/>
      <c r="H35" s="448"/>
      <c r="I35" s="448"/>
      <c r="J35" s="448"/>
      <c r="K35" s="448"/>
      <c r="L35" s="448"/>
      <c r="M35" s="448"/>
      <c r="N35" s="185"/>
      <c r="O35" s="185"/>
      <c r="P35" s="448"/>
    </row>
    <row r="36" spans="2:16" ht="14.5" x14ac:dyDescent="0.35">
      <c r="B36" s="2316" t="s">
        <v>311</v>
      </c>
      <c r="C36" s="2316"/>
      <c r="D36" s="2316"/>
      <c r="E36" s="2316"/>
      <c r="F36" s="2316"/>
      <c r="G36" s="185"/>
      <c r="N36" s="185"/>
      <c r="O36" s="185"/>
      <c r="P36" s="448"/>
    </row>
    <row r="37" spans="2:16" ht="14.5" x14ac:dyDescent="0.35">
      <c r="B37" s="2316" t="s">
        <v>312</v>
      </c>
      <c r="C37" s="2316"/>
      <c r="D37" s="2316"/>
      <c r="E37" s="2316"/>
      <c r="F37" s="2316"/>
      <c r="G37" s="185"/>
      <c r="N37" s="185"/>
      <c r="O37" s="185"/>
      <c r="P37" s="448"/>
    </row>
    <row r="38" spans="2:16" x14ac:dyDescent="0.3">
      <c r="B38" s="448" t="s">
        <v>451</v>
      </c>
      <c r="C38" s="448"/>
      <c r="D38" s="448"/>
      <c r="E38" s="448"/>
      <c r="F38" s="448"/>
      <c r="G38" s="448"/>
      <c r="N38" s="448"/>
      <c r="O38" s="448"/>
      <c r="P38" s="448"/>
    </row>
    <row r="51" spans="6:8" x14ac:dyDescent="0.3">
      <c r="H51" s="186"/>
    </row>
    <row r="52" spans="6:8" x14ac:dyDescent="0.3">
      <c r="H52" s="186"/>
    </row>
    <row r="54" spans="6:8" x14ac:dyDescent="0.3">
      <c r="F54" s="186"/>
      <c r="G54" s="448"/>
      <c r="H54" s="186"/>
    </row>
    <row r="55" spans="6:8" x14ac:dyDescent="0.3">
      <c r="F55" s="448"/>
      <c r="G55" s="448"/>
    </row>
    <row r="57" spans="6:8" x14ac:dyDescent="0.3">
      <c r="F57" s="186"/>
      <c r="G57" s="448"/>
    </row>
  </sheetData>
  <sheetProtection algorithmName="SHA-512" hashValue="Eziluf80bB5z750FOD/++NuBHe5sC4MByZN2N2/jRQkLzHi7BSJkVfQ8hQAkl1RGEd8NgZ7Yu1dTeOJ6hpuekw==" saltValue="2OYpqrmtIcAv09y7EvO3JQ==" spinCount="100000" sheet="1" objects="1" scenarios="1"/>
  <mergeCells count="29">
    <mergeCell ref="H24:M25"/>
    <mergeCell ref="H2:M2"/>
    <mergeCell ref="K3:L3"/>
    <mergeCell ref="H4:J4"/>
    <mergeCell ref="K4:L4"/>
    <mergeCell ref="H5:J5"/>
    <mergeCell ref="K5:L5"/>
    <mergeCell ref="H6:J6"/>
    <mergeCell ref="K6:L6"/>
    <mergeCell ref="H7:J7"/>
    <mergeCell ref="K7:L7"/>
    <mergeCell ref="H8:J8"/>
    <mergeCell ref="K8:L8"/>
    <mergeCell ref="H9:J9"/>
    <mergeCell ref="K9:L9"/>
    <mergeCell ref="H11:M13"/>
    <mergeCell ref="B1:F1"/>
    <mergeCell ref="B2:F2"/>
    <mergeCell ref="C9:D9"/>
    <mergeCell ref="B13:C13"/>
    <mergeCell ref="E13:F13"/>
    <mergeCell ref="E23:F23"/>
    <mergeCell ref="B4:C4"/>
    <mergeCell ref="E4:F4"/>
    <mergeCell ref="B37:F37"/>
    <mergeCell ref="C32:D32"/>
    <mergeCell ref="B36:F36"/>
    <mergeCell ref="C30:D30"/>
    <mergeCell ref="C31:D31"/>
  </mergeCells>
  <pageMargins left="0.7" right="0.7" top="0.75" bottom="0.75" header="0.3" footer="0.3"/>
  <pageSetup scale="65" fitToHeight="0" orientation="landscape"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7">
    <pageSetUpPr fitToPage="1"/>
  </sheetPr>
  <dimension ref="A1:W125"/>
  <sheetViews>
    <sheetView showGridLines="0" zoomScale="70" zoomScaleNormal="70" workbookViewId="0">
      <selection activeCell="B2" sqref="B2:S2"/>
    </sheetView>
  </sheetViews>
  <sheetFormatPr defaultColWidth="9.1796875" defaultRowHeight="14.5" x14ac:dyDescent="0.35"/>
  <cols>
    <col min="1" max="1" width="2.81640625" style="514" customWidth="1"/>
    <col min="2" max="4" width="18.1796875" style="514" customWidth="1"/>
    <col min="5" max="5" width="22.1796875" style="514" customWidth="1"/>
    <col min="6" max="6" width="9.1796875" style="514"/>
    <col min="7" max="7" width="10.54296875" style="514" bestFit="1" customWidth="1"/>
    <col min="8" max="8" width="9.26953125" style="514" bestFit="1" customWidth="1"/>
    <col min="9" max="9" width="13.26953125" style="514" customWidth="1"/>
    <col min="10" max="11" width="9.1796875" style="514"/>
    <col min="12" max="12" width="13.81640625" style="514" customWidth="1"/>
    <col min="13" max="13" width="13.54296875" style="514" customWidth="1"/>
    <col min="14" max="14" width="14.54296875" style="514" bestFit="1" customWidth="1"/>
    <col min="15" max="15" width="1.54296875" style="514" customWidth="1"/>
    <col min="16" max="16" width="9.26953125" style="514" bestFit="1" customWidth="1"/>
    <col min="17" max="21" width="0" style="514" hidden="1" customWidth="1"/>
    <col min="22" max="22" width="22" style="514" hidden="1" customWidth="1"/>
    <col min="23" max="16384" width="9.1796875" style="514"/>
  </cols>
  <sheetData>
    <row r="1" spans="1:23" ht="15" thickBot="1" x14ac:dyDescent="0.4">
      <c r="A1" s="186"/>
      <c r="B1" s="2283" t="e">
        <f>#REF!</f>
        <v>#REF!</v>
      </c>
      <c r="C1" s="2284"/>
      <c r="D1" s="2284"/>
      <c r="E1" s="2284"/>
      <c r="F1" s="2284"/>
      <c r="G1" s="2284"/>
      <c r="H1" s="2284"/>
      <c r="I1" s="2284"/>
      <c r="J1" s="2284"/>
      <c r="K1" s="2284"/>
      <c r="L1" s="2284"/>
      <c r="M1" s="2284"/>
      <c r="N1" s="2284"/>
      <c r="O1" s="2285"/>
      <c r="P1" s="186"/>
      <c r="Q1" s="186"/>
      <c r="R1" s="186"/>
      <c r="S1" s="186"/>
      <c r="T1" s="186"/>
      <c r="U1" s="513"/>
      <c r="V1" s="513"/>
      <c r="W1" s="513"/>
    </row>
    <row r="2" spans="1:23" ht="34.5" customHeight="1" thickBot="1" x14ac:dyDescent="0.4">
      <c r="A2" s="186"/>
      <c r="B2" s="2286" t="s">
        <v>346</v>
      </c>
      <c r="C2" s="2287"/>
      <c r="D2" s="2287"/>
      <c r="E2" s="2287"/>
      <c r="F2" s="2287"/>
      <c r="G2" s="2287"/>
      <c r="H2" s="2287"/>
      <c r="I2" s="2287"/>
      <c r="J2" s="2287"/>
      <c r="K2" s="2287"/>
      <c r="L2" s="2287"/>
      <c r="M2" s="2287"/>
      <c r="N2" s="2287"/>
      <c r="O2" s="2288"/>
      <c r="P2" s="186"/>
      <c r="Q2" s="186"/>
      <c r="R2" s="186"/>
      <c r="S2" s="186"/>
      <c r="T2" s="186"/>
      <c r="U2" s="513"/>
      <c r="V2" s="513"/>
      <c r="W2" s="513"/>
    </row>
    <row r="3" spans="1:23" ht="13.5" customHeight="1" thickBot="1" x14ac:dyDescent="0.4">
      <c r="A3" s="186"/>
      <c r="B3" s="570"/>
      <c r="C3" s="571"/>
      <c r="D3" s="571"/>
      <c r="E3" s="571"/>
      <c r="F3" s="571"/>
      <c r="G3" s="572"/>
      <c r="H3" s="572"/>
      <c r="I3" s="572"/>
      <c r="J3" s="572"/>
      <c r="K3" s="573"/>
      <c r="L3" s="573"/>
      <c r="M3" s="573"/>
      <c r="N3" s="573"/>
      <c r="O3" s="574"/>
      <c r="P3" s="185"/>
      <c r="Q3" s="513"/>
      <c r="R3" s="513"/>
      <c r="S3" s="186"/>
      <c r="T3" s="186"/>
      <c r="U3" s="513"/>
      <c r="V3" s="513"/>
      <c r="W3" s="513"/>
    </row>
    <row r="4" spans="1:23" ht="13.5" customHeight="1" thickBot="1" x14ac:dyDescent="0.4">
      <c r="A4" s="186"/>
      <c r="B4" s="2379" t="s">
        <v>48</v>
      </c>
      <c r="C4" s="2380"/>
      <c r="D4" s="2380"/>
      <c r="E4" s="2381"/>
      <c r="F4" s="575"/>
      <c r="G4" s="2306" t="s">
        <v>483</v>
      </c>
      <c r="H4" s="2307"/>
      <c r="I4" s="2308"/>
      <c r="J4" s="226"/>
      <c r="K4" s="2365" t="s">
        <v>350</v>
      </c>
      <c r="L4" s="2366"/>
      <c r="M4" s="2366"/>
      <c r="N4" s="2367"/>
      <c r="O4" s="266"/>
      <c r="P4" s="185"/>
      <c r="Q4" s="513"/>
      <c r="R4" s="513"/>
      <c r="S4" s="186"/>
      <c r="T4" s="186"/>
      <c r="U4" s="513"/>
      <c r="V4" s="513" t="e">
        <f>IF(N21&lt;31,22500,"")</f>
        <v>#REF!</v>
      </c>
      <c r="W4" s="513"/>
    </row>
    <row r="5" spans="1:23" ht="13.5" customHeight="1" thickBot="1" x14ac:dyDescent="0.4">
      <c r="A5" s="197"/>
      <c r="B5" s="616" t="s">
        <v>327</v>
      </c>
      <c r="C5" s="616" t="s">
        <v>347</v>
      </c>
      <c r="D5" s="616" t="s">
        <v>328</v>
      </c>
      <c r="E5" s="616" t="s">
        <v>329</v>
      </c>
      <c r="F5" s="702"/>
      <c r="G5" s="2246" t="e">
        <f>+ROUND(C26,0)-ROUND(C9,0)</f>
        <v>#REF!</v>
      </c>
      <c r="H5" s="2370"/>
      <c r="I5" s="2371"/>
      <c r="J5" s="743"/>
      <c r="K5" s="592" t="s">
        <v>351</v>
      </c>
      <c r="L5" s="587"/>
      <c r="M5" s="588"/>
      <c r="N5" s="589" t="e">
        <f>+#REF!</f>
        <v>#REF!</v>
      </c>
      <c r="O5" s="266"/>
      <c r="P5" s="185"/>
      <c r="Q5" s="513"/>
      <c r="R5" s="513">
        <v>31</v>
      </c>
      <c r="S5" s="186"/>
      <c r="T5" s="186" t="e">
        <f>IF($N$21=R5,1,"")</f>
        <v>#REF!</v>
      </c>
      <c r="U5" s="513"/>
      <c r="V5" s="513" t="e">
        <f>IF(SUM(T5:T34)=1,21000,"")</f>
        <v>#REF!</v>
      </c>
      <c r="W5" s="513"/>
    </row>
    <row r="6" spans="1:23" ht="13.5" customHeight="1" thickBot="1" x14ac:dyDescent="0.4">
      <c r="A6" s="197"/>
      <c r="B6" s="516"/>
      <c r="C6" s="576" t="e">
        <f>+#REF!+#REF!+#REF!-#REF!</f>
        <v>#REF!</v>
      </c>
      <c r="D6" s="576" t="e">
        <f>+C6-B6</f>
        <v>#REF!</v>
      </c>
      <c r="E6" s="677" t="s">
        <v>330</v>
      </c>
      <c r="F6" s="517"/>
      <c r="G6"/>
      <c r="H6"/>
      <c r="I6"/>
      <c r="J6"/>
      <c r="K6" s="753" t="s">
        <v>247</v>
      </c>
      <c r="L6" s="754"/>
      <c r="M6" s="755"/>
      <c r="N6" s="590" t="e">
        <f>+#REF!+#REF!</f>
        <v>#REF!</v>
      </c>
      <c r="O6" s="269"/>
      <c r="P6" s="185"/>
      <c r="Q6" s="513"/>
      <c r="R6" s="513">
        <v>32</v>
      </c>
      <c r="S6" s="186"/>
      <c r="T6" s="186" t="e">
        <f t="shared" ref="T6:T33" si="0">IF($N$21=R6,1,"")</f>
        <v>#REF!</v>
      </c>
      <c r="U6" s="513"/>
      <c r="V6" s="513" t="e">
        <f>IF(SUM(T36:T75)=2,19500,"")</f>
        <v>#REF!</v>
      </c>
      <c r="W6" s="513"/>
    </row>
    <row r="7" spans="1:23" ht="13.5" customHeight="1" thickBot="1" x14ac:dyDescent="0.4">
      <c r="A7" s="197"/>
      <c r="B7" s="673"/>
      <c r="C7" s="694"/>
      <c r="D7" s="803">
        <f>+C7-B7</f>
        <v>0</v>
      </c>
      <c r="E7" s="678" t="s">
        <v>30</v>
      </c>
      <c r="F7" s="517"/>
      <c r="G7" s="2365" t="s">
        <v>280</v>
      </c>
      <c r="H7" s="2382"/>
      <c r="I7" s="2383"/>
      <c r="J7" s="687"/>
      <c r="K7" s="750" t="s">
        <v>357</v>
      </c>
      <c r="L7" s="597"/>
      <c r="M7" s="268"/>
      <c r="N7" s="591" t="e">
        <f>+N5/N6</f>
        <v>#REF!</v>
      </c>
      <c r="O7" s="269"/>
      <c r="P7" s="185"/>
      <c r="Q7" s="513"/>
      <c r="R7" s="513">
        <v>33</v>
      </c>
      <c r="S7" s="186"/>
      <c r="T7" s="186" t="e">
        <f t="shared" si="0"/>
        <v>#REF!</v>
      </c>
      <c r="U7" s="513"/>
      <c r="V7" s="513" t="e">
        <f>IF(N21&gt;100,15000,"")</f>
        <v>#REF!</v>
      </c>
      <c r="W7" s="513"/>
    </row>
    <row r="8" spans="1:23" ht="13.5" customHeight="1" thickBot="1" x14ac:dyDescent="0.4">
      <c r="A8" s="197"/>
      <c r="B8" s="518"/>
      <c r="C8" s="577" t="e">
        <f>+#REF!</f>
        <v>#REF!</v>
      </c>
      <c r="D8" s="578" t="e">
        <f>+C8-B8</f>
        <v>#REF!</v>
      </c>
      <c r="E8" s="751" t="s">
        <v>33</v>
      </c>
      <c r="F8" s="517"/>
      <c r="G8" s="2246" t="e">
        <f>+#REF!</f>
        <v>#REF!</v>
      </c>
      <c r="H8" s="2370"/>
      <c r="I8" s="2371"/>
      <c r="J8" s="226"/>
      <c r="K8" s="593"/>
      <c r="L8" s="593"/>
      <c r="M8" s="593"/>
      <c r="N8" s="594" t="e">
        <f>IF(N7&gt;0.06,"VALUE!","")</f>
        <v>#REF!</v>
      </c>
      <c r="O8" s="269"/>
      <c r="P8" s="185"/>
      <c r="Q8" s="513"/>
      <c r="R8" s="513">
        <v>34</v>
      </c>
      <c r="S8" s="186"/>
      <c r="T8" s="186" t="e">
        <f t="shared" si="0"/>
        <v>#REF!</v>
      </c>
      <c r="U8" s="513"/>
      <c r="V8" s="513"/>
      <c r="W8" s="513"/>
    </row>
    <row r="9" spans="1:23" ht="13.5" customHeight="1" thickBot="1" x14ac:dyDescent="0.4">
      <c r="A9" s="186"/>
      <c r="B9" s="617">
        <f>SUM(B6:B8)</f>
        <v>0</v>
      </c>
      <c r="C9" s="579" t="e">
        <f>+C6+C8+C7</f>
        <v>#REF!</v>
      </c>
      <c r="D9" s="700" t="e">
        <f>ROUND(C9,0)-ROUND(B9,0)</f>
        <v>#REF!</v>
      </c>
      <c r="E9" s="747" t="s">
        <v>39</v>
      </c>
      <c r="F9" s="185"/>
      <c r="G9"/>
      <c r="H9"/>
      <c r="I9"/>
      <c r="J9"/>
      <c r="K9" s="744" t="s">
        <v>352</v>
      </c>
      <c r="L9" s="745"/>
      <c r="M9" s="595"/>
      <c r="N9" s="596" t="e">
        <f>+#REF!</f>
        <v>#REF!</v>
      </c>
      <c r="O9" s="269"/>
      <c r="P9" s="185"/>
      <c r="Q9" s="513"/>
      <c r="R9" s="513">
        <v>35</v>
      </c>
      <c r="S9" s="186"/>
      <c r="T9" s="186" t="e">
        <f t="shared" si="0"/>
        <v>#REF!</v>
      </c>
      <c r="U9" s="513"/>
      <c r="V9" s="513"/>
      <c r="W9" s="513"/>
    </row>
    <row r="10" spans="1:23" ht="13.5" customHeight="1" thickBot="1" x14ac:dyDescent="0.4">
      <c r="A10" s="197"/>
      <c r="B10" s="519"/>
      <c r="C10" s="580" t="e">
        <f>+#REF!</f>
        <v>#REF!</v>
      </c>
      <c r="D10" s="580" t="e">
        <f>C10-B10</f>
        <v>#REF!</v>
      </c>
      <c r="E10" s="680" t="s">
        <v>282</v>
      </c>
      <c r="F10" s="185"/>
      <c r="G10" s="2306" t="s">
        <v>342</v>
      </c>
      <c r="H10" s="2307"/>
      <c r="I10" s="2308"/>
      <c r="J10"/>
      <c r="K10" s="753" t="s">
        <v>247</v>
      </c>
      <c r="L10" s="754"/>
      <c r="M10" s="756"/>
      <c r="N10" s="590" t="e">
        <f>+#REF!+#REF!</f>
        <v>#REF!</v>
      </c>
      <c r="O10" s="269"/>
      <c r="P10" s="185"/>
      <c r="Q10" s="513"/>
      <c r="R10" s="513">
        <v>36</v>
      </c>
      <c r="S10" s="186"/>
      <c r="T10" s="186" t="e">
        <f t="shared" si="0"/>
        <v>#REF!</v>
      </c>
      <c r="U10" s="513"/>
      <c r="V10" s="513"/>
      <c r="W10" s="513"/>
    </row>
    <row r="11" spans="1:23" ht="13.5" customHeight="1" thickBot="1" x14ac:dyDescent="0.4">
      <c r="A11" s="197"/>
      <c r="B11" s="703"/>
      <c r="C11" s="704"/>
      <c r="D11" s="705"/>
      <c r="E11" s="704"/>
      <c r="F11" s="185"/>
      <c r="G11" s="2246" t="e">
        <f>+(#REF!+#REF!+#REF!)*0.93</f>
        <v>#REF!</v>
      </c>
      <c r="H11" s="2370"/>
      <c r="I11" s="2371"/>
      <c r="J11" s="688"/>
      <c r="K11" s="750" t="s">
        <v>358</v>
      </c>
      <c r="L11" s="597"/>
      <c r="M11" s="268"/>
      <c r="N11" s="650" t="e">
        <f>+N9/N10</f>
        <v>#REF!</v>
      </c>
      <c r="O11" s="269"/>
      <c r="P11" s="185"/>
      <c r="Q11" s="513"/>
      <c r="R11" s="513">
        <v>37</v>
      </c>
      <c r="S11" s="186"/>
      <c r="T11" s="186" t="e">
        <f t="shared" si="0"/>
        <v>#REF!</v>
      </c>
      <c r="U11" s="513"/>
      <c r="V11" s="513"/>
      <c r="W11" s="513"/>
    </row>
    <row r="12" spans="1:23" ht="13.5" customHeight="1" thickBot="1" x14ac:dyDescent="0.4">
      <c r="A12" s="197"/>
      <c r="B12" s="2377" t="s">
        <v>56</v>
      </c>
      <c r="C12" s="2378"/>
      <c r="D12" s="2378"/>
      <c r="E12" s="2378"/>
      <c r="F12" s="185"/>
      <c r="G12"/>
      <c r="H12"/>
      <c r="I12"/>
      <c r="J12"/>
      <c r="K12" s="226"/>
      <c r="L12" s="226"/>
      <c r="M12" s="598"/>
      <c r="N12" s="594" t="e">
        <f>IF(N11&gt;0.02,"VALUE!","")</f>
        <v>#REF!</v>
      </c>
      <c r="O12" s="269"/>
      <c r="P12" s="185"/>
      <c r="Q12" s="513"/>
      <c r="R12" s="513">
        <v>38</v>
      </c>
      <c r="S12" s="186"/>
      <c r="T12" s="186" t="e">
        <f t="shared" si="0"/>
        <v>#REF!</v>
      </c>
      <c r="U12" s="513"/>
      <c r="V12" s="513"/>
      <c r="W12" s="513"/>
    </row>
    <row r="13" spans="1:23" ht="13.5" customHeight="1" thickBot="1" x14ac:dyDescent="0.4">
      <c r="A13" s="197"/>
      <c r="B13" s="2374" t="s">
        <v>331</v>
      </c>
      <c r="C13" s="2375"/>
      <c r="D13" s="2375"/>
      <c r="E13" s="2376"/>
      <c r="F13" s="185"/>
      <c r="G13" s="2306" t="s">
        <v>343</v>
      </c>
      <c r="H13" s="2307"/>
      <c r="I13" s="2308"/>
      <c r="J13"/>
      <c r="K13" s="744" t="s">
        <v>353</v>
      </c>
      <c r="L13" s="745"/>
      <c r="M13" s="595"/>
      <c r="N13" s="589" t="e">
        <f>+#REF!</f>
        <v>#REF!</v>
      </c>
      <c r="O13" s="269"/>
      <c r="P13" s="185"/>
      <c r="Q13" s="513"/>
      <c r="R13" s="513">
        <v>39</v>
      </c>
      <c r="S13" s="186"/>
      <c r="T13" s="186" t="e">
        <f t="shared" si="0"/>
        <v>#REF!</v>
      </c>
      <c r="U13" s="513"/>
      <c r="V13" s="513"/>
      <c r="W13" s="513"/>
    </row>
    <row r="14" spans="1:23" ht="13.5" customHeight="1" thickBot="1" x14ac:dyDescent="0.4">
      <c r="A14" s="197"/>
      <c r="B14" s="581" t="s">
        <v>327</v>
      </c>
      <c r="C14" s="581" t="s">
        <v>347</v>
      </c>
      <c r="D14" s="581" t="s">
        <v>328</v>
      </c>
      <c r="E14" s="581" t="s">
        <v>329</v>
      </c>
      <c r="F14" s="185"/>
      <c r="G14" s="640" t="e">
        <f>+#REF!</f>
        <v>#REF!</v>
      </c>
      <c r="H14" s="2372" t="s">
        <v>344</v>
      </c>
      <c r="I14" s="2373"/>
      <c r="J14"/>
      <c r="K14" s="753" t="s">
        <v>356</v>
      </c>
      <c r="L14" s="754"/>
      <c r="M14" s="756"/>
      <c r="N14" s="590" t="e">
        <f>+#REF!+#REF!</f>
        <v>#REF!</v>
      </c>
      <c r="O14" s="269"/>
      <c r="P14" s="185"/>
      <c r="Q14" s="513"/>
      <c r="R14" s="513">
        <v>40</v>
      </c>
      <c r="S14" s="186"/>
      <c r="T14" s="186" t="e">
        <f t="shared" si="0"/>
        <v>#REF!</v>
      </c>
      <c r="U14" s="513"/>
      <c r="V14" s="513"/>
      <c r="W14" s="513"/>
    </row>
    <row r="15" spans="1:23" ht="13.5" customHeight="1" thickBot="1" x14ac:dyDescent="0.4">
      <c r="A15" s="197"/>
      <c r="B15" s="520"/>
      <c r="C15" s="582" t="e">
        <f>+#REF!</f>
        <v>#REF!</v>
      </c>
      <c r="D15" s="582" t="e">
        <f>+C15-B15</f>
        <v>#REF!</v>
      </c>
      <c r="E15" s="681" t="s">
        <v>332</v>
      </c>
      <c r="F15" s="185"/>
      <c r="G15" s="689" t="e">
        <f>IF(#REF!="New Construction",IF(#REF!="Yes",-250,-300),-300)</f>
        <v>#REF!</v>
      </c>
      <c r="H15" s="2385" t="s">
        <v>466</v>
      </c>
      <c r="I15" s="2386"/>
      <c r="J15"/>
      <c r="K15" s="750" t="s">
        <v>359</v>
      </c>
      <c r="L15" s="597"/>
      <c r="M15" s="268"/>
      <c r="N15" s="650" t="e">
        <f>+N13/N14</f>
        <v>#REF!</v>
      </c>
      <c r="O15" s="269"/>
      <c r="P15" s="185"/>
      <c r="Q15" s="513"/>
      <c r="R15" s="513">
        <v>41</v>
      </c>
      <c r="S15" s="186"/>
      <c r="T15" s="186" t="e">
        <f t="shared" si="0"/>
        <v>#REF!</v>
      </c>
      <c r="U15" s="513"/>
      <c r="V15" s="513"/>
      <c r="W15" s="513"/>
    </row>
    <row r="16" spans="1:23" ht="13.5" customHeight="1" thickBot="1" x14ac:dyDescent="0.4">
      <c r="A16" s="197"/>
      <c r="B16" s="521"/>
      <c r="C16" s="583" t="e">
        <f>+#REF!</f>
        <v>#REF!</v>
      </c>
      <c r="D16" s="584" t="e">
        <f>+C16-B16</f>
        <v>#REF!</v>
      </c>
      <c r="E16" s="682" t="s">
        <v>333</v>
      </c>
      <c r="F16" s="517"/>
      <c r="G16" s="686" t="e">
        <f>-SUM(#REF!)</f>
        <v>#REF!</v>
      </c>
      <c r="H16" s="2385" t="s">
        <v>467</v>
      </c>
      <c r="I16" s="2386"/>
      <c r="J16"/>
      <c r="K16" s="226"/>
      <c r="L16" s="226"/>
      <c r="M16" s="226"/>
      <c r="N16" s="594" t="e">
        <f>IF(N15&gt;0.06,"VALUE!","")</f>
        <v>#REF!</v>
      </c>
      <c r="O16" s="269"/>
      <c r="P16" s="185"/>
      <c r="Q16" s="513"/>
      <c r="R16" s="513">
        <v>42</v>
      </c>
      <c r="S16" s="186"/>
      <c r="T16" s="186" t="e">
        <f t="shared" si="0"/>
        <v>#REF!</v>
      </c>
      <c r="U16" s="513"/>
      <c r="V16" s="513"/>
      <c r="W16" s="513"/>
    </row>
    <row r="17" spans="1:23" ht="13.5" customHeight="1" thickBot="1" x14ac:dyDescent="0.4">
      <c r="A17" s="197"/>
      <c r="B17" s="521"/>
      <c r="C17" s="583" t="e">
        <f>+#REF!</f>
        <v>#REF!</v>
      </c>
      <c r="D17" s="584" t="e">
        <f>+C17-B17</f>
        <v>#REF!</v>
      </c>
      <c r="E17" s="682" t="s">
        <v>607</v>
      </c>
      <c r="F17" s="186"/>
      <c r="G17" s="771" t="e">
        <f>+(-#REF!)</f>
        <v>#REF!</v>
      </c>
      <c r="H17" s="2353" t="s">
        <v>468</v>
      </c>
      <c r="I17" s="2384"/>
      <c r="J17"/>
      <c r="K17" s="2368" t="s">
        <v>354</v>
      </c>
      <c r="L17" s="2369"/>
      <c r="M17" s="588"/>
      <c r="N17" s="599" t="e">
        <f>+#REF!</f>
        <v>#REF!</v>
      </c>
      <c r="O17" s="269"/>
      <c r="P17" s="185"/>
      <c r="Q17" s="513"/>
      <c r="R17" s="513">
        <v>43</v>
      </c>
      <c r="S17" s="186"/>
      <c r="T17" s="186" t="e">
        <f>IF($N$21=R17,1,"")</f>
        <v>#REF!</v>
      </c>
      <c r="U17" s="513"/>
      <c r="V17" s="513"/>
      <c r="W17" s="513"/>
    </row>
    <row r="18" spans="1:23" ht="13.5" customHeight="1" thickBot="1" x14ac:dyDescent="0.4">
      <c r="A18" s="197"/>
      <c r="B18" s="521"/>
      <c r="C18" s="583" t="e">
        <f>+#REF!+#REF!</f>
        <v>#REF!</v>
      </c>
      <c r="D18" s="584" t="e">
        <f t="shared" ref="D18:D24" si="1">+C18-B18</f>
        <v>#REF!</v>
      </c>
      <c r="E18" s="683" t="s">
        <v>334</v>
      </c>
      <c r="F18" s="186"/>
      <c r="G18" s="618" t="e">
        <f>+G14+G15+G17</f>
        <v>#REF!</v>
      </c>
      <c r="H18" s="2392" t="s">
        <v>345</v>
      </c>
      <c r="I18" s="2393"/>
      <c r="J18"/>
      <c r="K18" s="2352" t="s">
        <v>355</v>
      </c>
      <c r="L18" s="2353"/>
      <c r="M18" s="2353"/>
      <c r="N18" s="600" t="e">
        <f>+#REF!</f>
        <v>#REF!</v>
      </c>
      <c r="O18" s="269"/>
      <c r="P18" s="185"/>
      <c r="Q18" s="513"/>
      <c r="R18" s="513">
        <v>44</v>
      </c>
      <c r="S18" s="186"/>
      <c r="T18" s="186" t="e">
        <f t="shared" si="0"/>
        <v>#REF!</v>
      </c>
      <c r="U18" s="513"/>
      <c r="V18" s="513"/>
      <c r="W18" s="513"/>
    </row>
    <row r="19" spans="1:23" ht="13.5" customHeight="1" thickBot="1" x14ac:dyDescent="0.4">
      <c r="A19" s="197"/>
      <c r="B19" s="521"/>
      <c r="C19" s="583" t="e">
        <f>+#REF!</f>
        <v>#REF!</v>
      </c>
      <c r="D19" s="584" t="e">
        <f t="shared" si="1"/>
        <v>#REF!</v>
      </c>
      <c r="E19" s="683" t="s">
        <v>335</v>
      </c>
      <c r="F19" s="186"/>
      <c r="G19" s="2354" t="s">
        <v>453</v>
      </c>
      <c r="H19" s="2355"/>
      <c r="I19" s="2356"/>
      <c r="J19"/>
      <c r="K19" s="203" t="s">
        <v>360</v>
      </c>
      <c r="L19" s="601"/>
      <c r="M19" s="268"/>
      <c r="N19" s="651" t="e">
        <f>+N17/N18</f>
        <v>#REF!</v>
      </c>
      <c r="O19" s="269"/>
      <c r="P19" s="185"/>
      <c r="Q19" s="513"/>
      <c r="R19" s="513">
        <v>45</v>
      </c>
      <c r="S19" s="186"/>
      <c r="T19" s="186" t="e">
        <f t="shared" si="0"/>
        <v>#REF!</v>
      </c>
      <c r="U19" s="513"/>
      <c r="V19" s="513"/>
      <c r="W19" s="513"/>
    </row>
    <row r="20" spans="1:23" ht="13.5" customHeight="1" thickBot="1" x14ac:dyDescent="0.4">
      <c r="A20" s="197"/>
      <c r="B20" s="521"/>
      <c r="C20" s="583" t="e">
        <f>+#REF!</f>
        <v>#REF!</v>
      </c>
      <c r="D20" s="584" t="e">
        <f t="shared" si="1"/>
        <v>#REF!</v>
      </c>
      <c r="E20" s="679" t="s">
        <v>336</v>
      </c>
      <c r="F20" s="186"/>
      <c r="G20" s="2357"/>
      <c r="H20" s="2358"/>
      <c r="I20" s="2359"/>
      <c r="J20" s="691"/>
      <c r="K20" s="602"/>
      <c r="L20" s="602"/>
      <c r="M20" s="602"/>
      <c r="N20" s="603" t="e">
        <f>IF(N19&gt;0.1400001,"VALUE!","")</f>
        <v>#REF!</v>
      </c>
      <c r="O20" s="269"/>
      <c r="P20" s="185"/>
      <c r="Q20" s="513"/>
      <c r="R20" s="513">
        <v>46</v>
      </c>
      <c r="S20" s="186"/>
      <c r="T20" s="186" t="e">
        <f t="shared" si="0"/>
        <v>#REF!</v>
      </c>
      <c r="U20" s="513"/>
      <c r="V20" s="513"/>
      <c r="W20" s="513"/>
    </row>
    <row r="21" spans="1:23" ht="13.5" customHeight="1" x14ac:dyDescent="0.35">
      <c r="A21" s="197"/>
      <c r="B21" s="521"/>
      <c r="C21" s="583" t="e">
        <f>+#REF!</f>
        <v>#REF!</v>
      </c>
      <c r="D21" s="584" t="e">
        <f t="shared" si="1"/>
        <v>#REF!</v>
      </c>
      <c r="E21" s="683" t="s">
        <v>337</v>
      </c>
      <c r="F21" s="186"/>
      <c r="G21" s="240" t="e">
        <f>IF(G18&lt;3300,"VALUE!",IF(G18&gt;4800,"VALUE!",""))</f>
        <v>#REF!</v>
      </c>
      <c r="H21" s="690"/>
      <c r="I21" s="690"/>
      <c r="J21" s="692"/>
      <c r="K21" s="604" t="s">
        <v>485</v>
      </c>
      <c r="L21" s="605"/>
      <c r="M21" s="605"/>
      <c r="N21" s="926" t="e">
        <f>+#REF!+#REF!+#REF!+#REF!+#REF!+#REF!+#REF!</f>
        <v>#REF!</v>
      </c>
      <c r="O21" s="269"/>
      <c r="P21" s="185"/>
      <c r="Q21" s="513"/>
      <c r="R21" s="513">
        <v>47</v>
      </c>
      <c r="S21" s="186"/>
      <c r="T21" s="186" t="e">
        <f t="shared" si="0"/>
        <v>#REF!</v>
      </c>
      <c r="U21" s="513"/>
      <c r="V21" s="513"/>
      <c r="W21" s="513"/>
    </row>
    <row r="22" spans="1:23" ht="13.5" customHeight="1" thickBot="1" x14ac:dyDescent="0.4">
      <c r="A22" s="197"/>
      <c r="B22" s="521"/>
      <c r="C22" s="583" t="e">
        <f>+#REF!</f>
        <v>#REF!</v>
      </c>
      <c r="D22" s="584" t="e">
        <f t="shared" si="1"/>
        <v>#REF!</v>
      </c>
      <c r="E22" s="682" t="s">
        <v>460</v>
      </c>
      <c r="F22" s="186"/>
      <c r="G22" s="690"/>
      <c r="H22" s="690"/>
      <c r="I22" s="690"/>
      <c r="J22" s="693"/>
      <c r="K22" s="757" t="s">
        <v>361</v>
      </c>
      <c r="L22" s="758"/>
      <c r="M22" s="758"/>
      <c r="N22" s="607" t="e">
        <f>IF(V4=22500,22500, IF(V5=21000,21000, IF(V6=19500,19500, IF(V7=15000,15000,""))))</f>
        <v>#REF!</v>
      </c>
      <c r="O22" s="269"/>
      <c r="P22" s="185"/>
      <c r="Q22" s="513"/>
      <c r="R22" s="513">
        <v>48</v>
      </c>
      <c r="S22" s="186"/>
      <c r="T22" s="186" t="e">
        <f t="shared" si="0"/>
        <v>#REF!</v>
      </c>
      <c r="U22" s="513"/>
      <c r="V22" s="513"/>
      <c r="W22" s="513"/>
    </row>
    <row r="23" spans="1:23" ht="13.5" customHeight="1" thickBot="1" x14ac:dyDescent="0.4">
      <c r="A23" s="524"/>
      <c r="B23" s="521"/>
      <c r="C23" s="583" t="e">
        <f>+#REF!</f>
        <v>#REF!</v>
      </c>
      <c r="D23" s="584" t="e">
        <f t="shared" si="1"/>
        <v>#REF!</v>
      </c>
      <c r="E23" s="682" t="s">
        <v>459</v>
      </c>
      <c r="F23" s="191"/>
      <c r="G23" s="690"/>
      <c r="H23" s="690"/>
      <c r="I23" s="690"/>
      <c r="J23" s="692"/>
      <c r="K23" s="267" t="s">
        <v>484</v>
      </c>
      <c r="L23" s="268"/>
      <c r="M23" s="268"/>
      <c r="N23" s="608" t="e">
        <f>+N22*N21</f>
        <v>#REF!</v>
      </c>
      <c r="O23" s="525"/>
      <c r="P23" s="526"/>
      <c r="Q23" s="191"/>
      <c r="R23" s="513">
        <v>49</v>
      </c>
      <c r="S23" s="191"/>
      <c r="T23" s="186" t="e">
        <f t="shared" si="0"/>
        <v>#REF!</v>
      </c>
      <c r="U23" s="513"/>
      <c r="V23" s="513"/>
      <c r="W23" s="513"/>
    </row>
    <row r="24" spans="1:23" ht="13.5" customHeight="1" thickBot="1" x14ac:dyDescent="0.4">
      <c r="A24" s="524"/>
      <c r="B24" s="521"/>
      <c r="C24" s="773" t="e">
        <f>+#REF!</f>
        <v>#REF!</v>
      </c>
      <c r="D24" s="584" t="e">
        <f t="shared" si="1"/>
        <v>#REF!</v>
      </c>
      <c r="E24" s="774" t="s">
        <v>278</v>
      </c>
      <c r="F24" s="191"/>
      <c r="G24" s="690"/>
      <c r="H24" s="690"/>
      <c r="I24" s="690"/>
      <c r="J24" s="522"/>
      <c r="K24" s="185"/>
      <c r="L24" s="185"/>
      <c r="M24" s="185"/>
      <c r="N24" s="527"/>
      <c r="O24" s="525"/>
      <c r="P24" s="527"/>
      <c r="Q24" s="191"/>
      <c r="R24" s="513">
        <v>50</v>
      </c>
      <c r="S24" s="191"/>
      <c r="T24" s="186" t="e">
        <f t="shared" si="0"/>
        <v>#REF!</v>
      </c>
      <c r="U24" s="513"/>
      <c r="V24" s="513"/>
      <c r="W24" s="513"/>
    </row>
    <row r="25" spans="1:23" ht="13.5" customHeight="1" thickBot="1" x14ac:dyDescent="0.4">
      <c r="A25" s="524"/>
      <c r="B25" s="523"/>
      <c r="C25" s="585" t="e">
        <f>+#REF!</f>
        <v>#REF!</v>
      </c>
      <c r="D25" s="775" t="e">
        <f>+C25-B25</f>
        <v>#REF!</v>
      </c>
      <c r="E25" s="776" t="s">
        <v>109</v>
      </c>
      <c r="F25" s="185"/>
      <c r="G25" s="185"/>
      <c r="H25" s="185"/>
      <c r="I25" s="185"/>
      <c r="J25" s="185"/>
      <c r="K25" s="1028" t="s">
        <v>622</v>
      </c>
      <c r="L25" s="1022"/>
      <c r="M25" s="1022"/>
      <c r="N25" s="1023" t="e">
        <f>+#REF!+#REF!+#REF!</f>
        <v>#REF!</v>
      </c>
      <c r="O25" s="525"/>
      <c r="P25" s="527"/>
      <c r="Q25" s="191"/>
      <c r="R25" s="513">
        <v>51</v>
      </c>
      <c r="S25" s="191"/>
      <c r="T25" s="186" t="e">
        <f t="shared" si="0"/>
        <v>#REF!</v>
      </c>
      <c r="U25" s="513"/>
      <c r="V25" s="513"/>
      <c r="W25" s="513"/>
    </row>
    <row r="26" spans="1:23" ht="13.5" customHeight="1" thickBot="1" x14ac:dyDescent="0.4">
      <c r="A26" s="524"/>
      <c r="B26" s="618">
        <f>SUM(B15:B25)</f>
        <v>0</v>
      </c>
      <c r="C26" s="586" t="e">
        <f>SUM(C15:C25)</f>
        <v>#REF!</v>
      </c>
      <c r="D26" s="586" t="e">
        <f>+C26-B26</f>
        <v>#REF!</v>
      </c>
      <c r="E26" s="748" t="s">
        <v>39</v>
      </c>
      <c r="F26" s="185"/>
      <c r="G26" s="185"/>
      <c r="H26" s="185"/>
      <c r="I26" s="185"/>
      <c r="J26" s="185"/>
      <c r="K26" s="1031" t="s">
        <v>627</v>
      </c>
      <c r="L26" s="1032"/>
      <c r="M26" s="1032"/>
      <c r="N26" s="1033"/>
      <c r="O26" s="525"/>
      <c r="P26" s="527"/>
      <c r="Q26" s="191"/>
      <c r="R26" s="513">
        <v>52</v>
      </c>
      <c r="S26" s="191"/>
      <c r="T26" s="186" t="e">
        <f t="shared" si="0"/>
        <v>#REF!</v>
      </c>
      <c r="U26" s="513"/>
      <c r="V26" s="513"/>
      <c r="W26" s="513"/>
    </row>
    <row r="27" spans="1:23" ht="13.5" customHeight="1" thickBot="1" x14ac:dyDescent="0.4">
      <c r="A27" s="524"/>
      <c r="B27" s="759">
        <f>+ROUND(B9,0)-ROUND(B26,0)</f>
        <v>0</v>
      </c>
      <c r="C27" s="706" t="e">
        <f>+ROUND(C9,0)-ROUND(C26,0)</f>
        <v>#REF!</v>
      </c>
      <c r="D27" s="706" t="e">
        <f>+ROUND(D9,0)-ROUND(D26,0)</f>
        <v>#REF!</v>
      </c>
      <c r="E27" s="707"/>
      <c r="F27" s="185"/>
      <c r="J27" s="185"/>
      <c r="K27" s="1024" t="s">
        <v>623</v>
      </c>
      <c r="L27" s="1025"/>
      <c r="M27" s="1025"/>
      <c r="N27" s="1026">
        <v>3.3000000000000002E-2</v>
      </c>
      <c r="O27" s="528"/>
      <c r="P27" s="191"/>
      <c r="Q27" s="191"/>
      <c r="R27" s="513">
        <v>53</v>
      </c>
      <c r="S27" s="459"/>
      <c r="T27" s="186" t="e">
        <f t="shared" si="0"/>
        <v>#REF!</v>
      </c>
      <c r="U27" s="513"/>
      <c r="V27" s="513"/>
      <c r="W27" s="513"/>
    </row>
    <row r="28" spans="1:23" ht="13.5" customHeight="1" thickBot="1" x14ac:dyDescent="0.4">
      <c r="A28" s="524"/>
      <c r="B28" s="2387"/>
      <c r="C28" s="2388"/>
      <c r="D28" s="2388"/>
      <c r="E28" s="2388"/>
      <c r="F28" s="191"/>
      <c r="G28" s="185"/>
      <c r="H28" s="185"/>
      <c r="I28" s="185"/>
      <c r="J28" s="185"/>
      <c r="K28" s="203" t="s">
        <v>624</v>
      </c>
      <c r="L28" s="1027"/>
      <c r="M28" s="1027"/>
      <c r="N28" s="608">
        <f>+(N27*N26)</f>
        <v>0</v>
      </c>
      <c r="O28" s="529"/>
      <c r="P28" s="191"/>
      <c r="Q28" s="191"/>
      <c r="R28" s="513">
        <v>54</v>
      </c>
      <c r="S28" s="194"/>
      <c r="T28" s="186" t="e">
        <f t="shared" si="0"/>
        <v>#REF!</v>
      </c>
      <c r="U28" s="513"/>
      <c r="V28" s="513"/>
      <c r="W28" s="513"/>
    </row>
    <row r="29" spans="1:23" ht="13.5" customHeight="1" thickBot="1" x14ac:dyDescent="0.4">
      <c r="A29" s="524"/>
      <c r="B29" s="2389" t="s">
        <v>338</v>
      </c>
      <c r="C29" s="2390"/>
      <c r="D29" s="2390"/>
      <c r="E29" s="2391"/>
      <c r="F29" s="191"/>
      <c r="G29" s="185"/>
      <c r="H29" s="185"/>
      <c r="I29" s="185"/>
      <c r="J29" s="185"/>
      <c r="K29" s="191"/>
      <c r="L29" s="191"/>
      <c r="N29" s="1015" t="e">
        <f>IF(N25&gt;N28,"VALUE!","")</f>
        <v>#REF!</v>
      </c>
      <c r="O29" s="529"/>
      <c r="P29" s="530"/>
      <c r="Q29" s="531"/>
      <c r="R29" s="532">
        <v>55</v>
      </c>
      <c r="S29" s="531"/>
      <c r="T29" s="533" t="e">
        <f t="shared" si="0"/>
        <v>#REF!</v>
      </c>
      <c r="U29" s="532"/>
      <c r="V29" s="532"/>
      <c r="W29" s="532"/>
    </row>
    <row r="30" spans="1:23" ht="13.5" customHeight="1" thickBot="1" x14ac:dyDescent="0.4">
      <c r="A30" s="524"/>
      <c r="B30" s="581" t="s">
        <v>327</v>
      </c>
      <c r="C30" s="581" t="s">
        <v>347</v>
      </c>
      <c r="D30" s="581" t="s">
        <v>328</v>
      </c>
      <c r="E30" s="581" t="s">
        <v>329</v>
      </c>
      <c r="F30" s="191"/>
      <c r="G30" s="185"/>
      <c r="H30" s="185"/>
      <c r="I30" s="185"/>
      <c r="J30" s="185"/>
      <c r="K30" s="530"/>
      <c r="L30" s="530"/>
      <c r="N30" s="530"/>
      <c r="O30" s="534"/>
      <c r="P30" s="669"/>
      <c r="Q30" s="531"/>
      <c r="R30" s="532">
        <v>56</v>
      </c>
      <c r="S30" s="531"/>
      <c r="T30" s="533" t="e">
        <f t="shared" si="0"/>
        <v>#REF!</v>
      </c>
      <c r="U30" s="532"/>
      <c r="V30" s="532"/>
      <c r="W30" s="532"/>
    </row>
    <row r="31" spans="1:23" ht="13.5" customHeight="1" x14ac:dyDescent="0.35">
      <c r="A31" s="524"/>
      <c r="B31" s="520"/>
      <c r="C31" s="582" t="e">
        <f>+#REF!</f>
        <v>#REF!</v>
      </c>
      <c r="D31" s="582" t="e">
        <f t="shared" ref="D31:D37" si="2">+C31-B31</f>
        <v>#REF!</v>
      </c>
      <c r="E31" s="684" t="s">
        <v>339</v>
      </c>
      <c r="F31" s="185"/>
      <c r="G31" s="185"/>
      <c r="H31" s="185"/>
      <c r="I31" s="185"/>
      <c r="J31" s="185"/>
      <c r="K31" s="669"/>
      <c r="L31" s="669"/>
      <c r="M31" s="669"/>
      <c r="N31" s="669"/>
      <c r="O31" s="525"/>
      <c r="P31" s="191"/>
      <c r="Q31" s="531"/>
      <c r="R31" s="532">
        <v>57</v>
      </c>
      <c r="S31" s="535"/>
      <c r="T31" s="533" t="e">
        <f t="shared" si="0"/>
        <v>#REF!</v>
      </c>
      <c r="U31" s="532"/>
      <c r="V31" s="532"/>
      <c r="W31" s="532"/>
    </row>
    <row r="32" spans="1:23" ht="13.5" customHeight="1" x14ac:dyDescent="0.35">
      <c r="A32" s="524"/>
      <c r="B32" s="521"/>
      <c r="C32" s="583" t="e">
        <f>+#REF!+#REF!+#REF!</f>
        <v>#REF!</v>
      </c>
      <c r="D32" s="583" t="e">
        <f t="shared" si="2"/>
        <v>#REF!</v>
      </c>
      <c r="E32" s="685" t="s">
        <v>340</v>
      </c>
      <c r="F32" s="185"/>
      <c r="G32" s="185"/>
      <c r="H32" s="185"/>
      <c r="I32" s="185"/>
      <c r="J32" s="185"/>
      <c r="K32" s="527"/>
      <c r="L32" s="527"/>
      <c r="M32" s="527"/>
      <c r="N32" s="527"/>
      <c r="O32" s="525"/>
      <c r="P32" s="191"/>
      <c r="Q32" s="531"/>
      <c r="R32" s="532">
        <v>58</v>
      </c>
      <c r="S32" s="535"/>
      <c r="T32" s="533" t="e">
        <f t="shared" si="0"/>
        <v>#REF!</v>
      </c>
      <c r="U32" s="532"/>
      <c r="V32" s="532"/>
      <c r="W32" s="532"/>
    </row>
    <row r="33" spans="1:23" ht="13.5" customHeight="1" x14ac:dyDescent="0.35">
      <c r="A33" s="524"/>
      <c r="B33" s="686">
        <f>+B31+B32</f>
        <v>0</v>
      </c>
      <c r="C33" s="583" t="e">
        <f>+C31+C32</f>
        <v>#REF!</v>
      </c>
      <c r="D33" s="583" t="e">
        <f t="shared" si="2"/>
        <v>#REF!</v>
      </c>
      <c r="E33" s="685" t="s">
        <v>348</v>
      </c>
      <c r="F33" s="185"/>
      <c r="G33" s="185"/>
      <c r="H33" s="185"/>
      <c r="I33" s="185"/>
      <c r="J33" s="185"/>
      <c r="K33" s="527"/>
      <c r="L33" s="527"/>
      <c r="M33" s="527"/>
      <c r="N33" s="527"/>
      <c r="O33" s="525"/>
      <c r="P33" s="191"/>
      <c r="Q33" s="531"/>
      <c r="R33" s="532">
        <v>59</v>
      </c>
      <c r="S33" s="535"/>
      <c r="T33" s="533" t="e">
        <f t="shared" si="0"/>
        <v>#REF!</v>
      </c>
      <c r="U33" s="532"/>
      <c r="V33" s="532"/>
      <c r="W33" s="532"/>
    </row>
    <row r="34" spans="1:23" ht="13.5" customHeight="1" x14ac:dyDescent="0.35">
      <c r="A34" s="524"/>
      <c r="B34" s="686">
        <f>+B33*0.07</f>
        <v>0</v>
      </c>
      <c r="C34" s="583" t="e">
        <f>+C33*#REF!</f>
        <v>#REF!</v>
      </c>
      <c r="D34" s="583" t="e">
        <f t="shared" si="2"/>
        <v>#REF!</v>
      </c>
      <c r="E34" s="685" t="s">
        <v>341</v>
      </c>
      <c r="F34" s="185"/>
      <c r="G34" s="185"/>
      <c r="H34" s="185"/>
      <c r="I34" s="185"/>
      <c r="J34" s="185"/>
      <c r="K34" s="536"/>
      <c r="L34" s="536"/>
      <c r="M34" s="536"/>
      <c r="N34" s="536"/>
      <c r="O34" s="525"/>
      <c r="P34" s="191"/>
      <c r="Q34" s="531"/>
      <c r="R34" s="532">
        <v>60</v>
      </c>
      <c r="S34" s="537"/>
      <c r="T34" s="533" t="e">
        <f>IF($N$21=R34,1,"")</f>
        <v>#REF!</v>
      </c>
      <c r="U34" s="532"/>
      <c r="V34" s="532"/>
      <c r="W34" s="532"/>
    </row>
    <row r="35" spans="1:23" ht="13.5" customHeight="1" x14ac:dyDescent="0.35">
      <c r="A35" s="524"/>
      <c r="B35" s="521"/>
      <c r="C35" s="583" t="e">
        <f>+#REF!</f>
        <v>#REF!</v>
      </c>
      <c r="D35" s="583" t="e">
        <f t="shared" si="2"/>
        <v>#REF!</v>
      </c>
      <c r="E35" s="685" t="s">
        <v>152</v>
      </c>
      <c r="F35" s="185"/>
      <c r="G35" s="185"/>
      <c r="H35" s="185"/>
      <c r="I35" s="185"/>
      <c r="J35" s="185"/>
      <c r="K35" s="536"/>
      <c r="L35" s="536"/>
      <c r="M35" s="536"/>
      <c r="N35" s="536"/>
      <c r="O35" s="525"/>
      <c r="P35" s="191"/>
      <c r="Q35" s="531"/>
      <c r="R35" s="531"/>
      <c r="S35" s="531"/>
      <c r="T35" s="531"/>
      <c r="U35" s="532"/>
      <c r="V35" s="532"/>
      <c r="W35" s="532"/>
    </row>
    <row r="36" spans="1:23" ht="13.5" customHeight="1" thickBot="1" x14ac:dyDescent="0.4">
      <c r="A36" s="524"/>
      <c r="B36" s="523"/>
      <c r="C36" s="585" t="e">
        <f>+C35*#REF!</f>
        <v>#REF!</v>
      </c>
      <c r="D36" s="585" t="e">
        <f t="shared" si="2"/>
        <v>#REF!</v>
      </c>
      <c r="E36" s="752" t="s">
        <v>341</v>
      </c>
      <c r="F36" s="185"/>
      <c r="G36" s="185"/>
      <c r="H36" s="185"/>
      <c r="I36" s="185"/>
      <c r="J36" s="185"/>
      <c r="K36" s="536"/>
      <c r="L36" s="536"/>
      <c r="M36" s="536"/>
      <c r="N36" s="536"/>
      <c r="O36" s="525"/>
      <c r="P36" s="191"/>
      <c r="Q36" s="543"/>
      <c r="R36" s="531">
        <v>61</v>
      </c>
      <c r="S36" s="531"/>
      <c r="T36" s="531" t="e">
        <f>IF($N$21=R36,2,"")</f>
        <v>#REF!</v>
      </c>
      <c r="U36" s="532"/>
      <c r="V36" s="532"/>
      <c r="W36" s="532"/>
    </row>
    <row r="37" spans="1:23" ht="13.5" customHeight="1" thickBot="1" x14ac:dyDescent="0.4">
      <c r="A37" s="524"/>
      <c r="B37" s="618">
        <f>+(B33-B34)+(B35-B36)</f>
        <v>0</v>
      </c>
      <c r="C37" s="586" t="e">
        <f>(+C33-C34)+(C35-C36)</f>
        <v>#REF!</v>
      </c>
      <c r="D37" s="586" t="e">
        <f t="shared" si="2"/>
        <v>#REF!</v>
      </c>
      <c r="E37" s="749" t="s">
        <v>349</v>
      </c>
      <c r="F37" s="185"/>
      <c r="G37" s="185"/>
      <c r="H37" s="185"/>
      <c r="I37" s="185"/>
      <c r="J37" s="185"/>
      <c r="K37" s="536"/>
      <c r="L37" s="536"/>
      <c r="M37" s="536"/>
      <c r="N37" s="536"/>
      <c r="O37" s="525"/>
      <c r="P37" s="191"/>
      <c r="Q37" s="545"/>
      <c r="R37" s="531">
        <v>62</v>
      </c>
      <c r="S37" s="531"/>
      <c r="T37" s="531" t="e">
        <f t="shared" ref="T37:T74" si="3">IF($N$21=R37,2,"")</f>
        <v>#REF!</v>
      </c>
      <c r="U37" s="532"/>
      <c r="V37" s="532"/>
      <c r="W37" s="532"/>
    </row>
    <row r="38" spans="1:23" ht="13.5" customHeight="1" thickBot="1" x14ac:dyDescent="0.4">
      <c r="A38" s="524"/>
      <c r="B38" s="611"/>
      <c r="C38" s="540"/>
      <c r="D38" s="540"/>
      <c r="E38" s="540"/>
      <c r="F38" s="540"/>
      <c r="G38" s="540"/>
      <c r="H38" s="540"/>
      <c r="I38" s="540"/>
      <c r="J38" s="540"/>
      <c r="K38" s="541"/>
      <c r="L38" s="541"/>
      <c r="M38" s="541"/>
      <c r="N38" s="541"/>
      <c r="O38" s="542"/>
      <c r="P38" s="191"/>
      <c r="Q38" s="531"/>
      <c r="R38" s="531">
        <v>63</v>
      </c>
      <c r="S38" s="531"/>
      <c r="T38" s="531" t="e">
        <f t="shared" si="3"/>
        <v>#REF!</v>
      </c>
      <c r="U38" s="532"/>
      <c r="V38" s="532"/>
      <c r="W38" s="532"/>
    </row>
    <row r="39" spans="1:23" x14ac:dyDescent="0.35">
      <c r="A39" s="524"/>
      <c r="B39" s="527"/>
      <c r="C39" s="669"/>
      <c r="D39" s="669"/>
      <c r="E39" s="669"/>
      <c r="F39" s="544"/>
      <c r="G39" s="185"/>
      <c r="H39" s="185"/>
      <c r="I39" s="185"/>
      <c r="J39" s="185"/>
      <c r="K39" s="191"/>
      <c r="L39" s="191"/>
      <c r="M39" s="218"/>
      <c r="N39" s="609" t="e">
        <f>+#REF!</f>
        <v>#REF!</v>
      </c>
      <c r="O39" s="191"/>
      <c r="P39" s="530"/>
      <c r="Q39" s="531"/>
      <c r="R39" s="531">
        <v>64</v>
      </c>
      <c r="S39" s="531"/>
      <c r="T39" s="531" t="e">
        <f t="shared" si="3"/>
        <v>#REF!</v>
      </c>
      <c r="U39" s="532"/>
      <c r="V39" s="532"/>
      <c r="W39" s="532"/>
    </row>
    <row r="40" spans="1:23" x14ac:dyDescent="0.35">
      <c r="A40" s="524"/>
      <c r="B40" s="527"/>
      <c r="C40" s="527"/>
      <c r="D40" s="527"/>
      <c r="E40" s="546"/>
      <c r="F40" s="191"/>
      <c r="G40" s="185"/>
      <c r="H40" s="185"/>
      <c r="I40" s="185"/>
      <c r="J40" s="185"/>
      <c r="K40" s="191"/>
      <c r="L40" s="191"/>
      <c r="M40" s="609" t="s">
        <v>404</v>
      </c>
      <c r="N40" s="610">
        <f ca="1">TODAY()</f>
        <v>45659</v>
      </c>
      <c r="O40" s="191"/>
      <c r="P40" s="669"/>
      <c r="Q40" s="531"/>
      <c r="R40" s="531">
        <v>65</v>
      </c>
      <c r="S40" s="531"/>
      <c r="T40" s="531" t="e">
        <f t="shared" si="3"/>
        <v>#REF!</v>
      </c>
      <c r="U40" s="532"/>
      <c r="V40" s="532"/>
      <c r="W40" s="532"/>
    </row>
    <row r="41" spans="1:23" x14ac:dyDescent="0.35">
      <c r="A41" s="524"/>
      <c r="B41" s="536"/>
      <c r="C41" s="536"/>
      <c r="D41" s="527"/>
      <c r="E41" s="668"/>
      <c r="F41" s="191"/>
      <c r="G41" s="185"/>
      <c r="H41" s="185"/>
      <c r="I41" s="185"/>
      <c r="J41" s="185"/>
      <c r="K41" s="530"/>
      <c r="L41" s="530"/>
      <c r="M41" s="530"/>
      <c r="N41" s="530"/>
      <c r="O41" s="530"/>
      <c r="P41" s="191"/>
      <c r="Q41" s="548"/>
      <c r="R41" s="531">
        <v>66</v>
      </c>
      <c r="S41" s="549"/>
      <c r="T41" s="531" t="e">
        <f t="shared" si="3"/>
        <v>#REF!</v>
      </c>
      <c r="U41" s="532"/>
      <c r="V41" s="532"/>
      <c r="W41" s="532"/>
    </row>
    <row r="42" spans="1:23" x14ac:dyDescent="0.35">
      <c r="A42" s="191"/>
      <c r="B42" s="527"/>
      <c r="C42" s="527"/>
      <c r="D42" s="527"/>
      <c r="E42" s="649"/>
      <c r="F42" s="191"/>
      <c r="G42" s="185"/>
      <c r="H42" s="185"/>
      <c r="I42" s="185"/>
      <c r="J42" s="185"/>
      <c r="K42" s="669"/>
      <c r="L42" s="669"/>
      <c r="M42" s="669"/>
      <c r="N42" s="669"/>
      <c r="O42" s="669"/>
      <c r="P42" s="191"/>
      <c r="Q42" s="551"/>
      <c r="R42" s="531">
        <v>67</v>
      </c>
      <c r="S42" s="552"/>
      <c r="T42" s="531" t="e">
        <f t="shared" si="3"/>
        <v>#REF!</v>
      </c>
      <c r="U42" s="532"/>
      <c r="V42" s="532"/>
      <c r="W42" s="532"/>
    </row>
    <row r="43" spans="1:23" x14ac:dyDescent="0.35">
      <c r="A43" s="191"/>
      <c r="B43" s="527"/>
      <c r="C43" s="527"/>
      <c r="D43" s="527"/>
      <c r="E43" s="191"/>
      <c r="F43" s="669"/>
      <c r="G43" s="185"/>
      <c r="H43" s="185"/>
      <c r="I43" s="185"/>
      <c r="J43" s="185"/>
      <c r="K43" s="522"/>
      <c r="L43" s="527"/>
      <c r="M43" s="527"/>
      <c r="N43" s="527"/>
      <c r="O43" s="527"/>
      <c r="P43" s="191"/>
      <c r="Q43" s="551"/>
      <c r="R43" s="531">
        <v>68</v>
      </c>
      <c r="S43" s="552"/>
      <c r="T43" s="531" t="e">
        <f t="shared" si="3"/>
        <v>#REF!</v>
      </c>
      <c r="U43" s="532"/>
      <c r="V43" s="532"/>
      <c r="W43" s="532"/>
    </row>
    <row r="44" spans="1:23" x14ac:dyDescent="0.35">
      <c r="A44" s="524"/>
      <c r="B44" s="536"/>
      <c r="C44" s="536"/>
      <c r="D44" s="527"/>
      <c r="E44" s="550"/>
      <c r="F44" s="527"/>
      <c r="G44" s="186"/>
      <c r="H44" s="186"/>
      <c r="I44" s="186"/>
      <c r="J44" s="522"/>
      <c r="K44" s="536"/>
      <c r="L44" s="536"/>
      <c r="M44" s="536"/>
      <c r="N44" s="536"/>
      <c r="O44" s="527"/>
      <c r="P44" s="191"/>
      <c r="Q44" s="531"/>
      <c r="R44" s="531">
        <v>69</v>
      </c>
      <c r="S44" s="531"/>
      <c r="T44" s="531" t="e">
        <f t="shared" si="3"/>
        <v>#REF!</v>
      </c>
      <c r="U44" s="532"/>
      <c r="V44" s="532"/>
      <c r="W44" s="532"/>
    </row>
    <row r="45" spans="1:23" x14ac:dyDescent="0.35">
      <c r="A45" s="524"/>
      <c r="B45" s="536"/>
      <c r="C45" s="536"/>
      <c r="D45" s="527"/>
      <c r="E45" s="191"/>
      <c r="F45" s="527"/>
      <c r="G45" s="186"/>
      <c r="H45" s="186"/>
      <c r="I45" s="186"/>
      <c r="J45" s="522"/>
      <c r="K45" s="527"/>
      <c r="L45" s="527"/>
      <c r="M45" s="527"/>
      <c r="N45" s="527"/>
      <c r="O45" s="527"/>
      <c r="P45" s="186"/>
      <c r="Q45" s="531"/>
      <c r="R45" s="531">
        <v>70</v>
      </c>
      <c r="S45" s="552"/>
      <c r="T45" s="531" t="e">
        <f t="shared" si="3"/>
        <v>#REF!</v>
      </c>
      <c r="U45" s="532"/>
      <c r="V45" s="532"/>
      <c r="W45" s="532"/>
    </row>
    <row r="46" spans="1:23" x14ac:dyDescent="0.35">
      <c r="A46" s="197"/>
      <c r="B46" s="527"/>
      <c r="C46" s="527"/>
      <c r="D46" s="527"/>
      <c r="E46" s="547"/>
      <c r="F46" s="191"/>
      <c r="G46" s="186"/>
      <c r="H46" s="553"/>
      <c r="I46" s="553"/>
      <c r="J46" s="522"/>
      <c r="K46" s="527"/>
      <c r="L46" s="527"/>
      <c r="M46" s="527"/>
      <c r="N46" s="527"/>
      <c r="O46" s="527"/>
      <c r="P46" s="186"/>
      <c r="Q46" s="533"/>
      <c r="R46" s="531">
        <v>71</v>
      </c>
      <c r="S46" s="556"/>
      <c r="T46" s="531" t="e">
        <f t="shared" si="3"/>
        <v>#REF!</v>
      </c>
      <c r="U46" s="532"/>
      <c r="V46" s="532"/>
      <c r="W46" s="532"/>
    </row>
    <row r="47" spans="1:23" ht="15.5" x14ac:dyDescent="0.45">
      <c r="A47" s="197"/>
      <c r="B47" s="554"/>
      <c r="C47" s="554"/>
      <c r="D47" s="527"/>
      <c r="E47" s="191"/>
      <c r="F47" s="191"/>
      <c r="G47" s="186"/>
      <c r="H47" s="196"/>
      <c r="I47" s="196"/>
      <c r="J47" s="522"/>
      <c r="K47" s="555"/>
      <c r="L47" s="555"/>
      <c r="M47" s="555"/>
      <c r="N47" s="555"/>
      <c r="O47" s="517"/>
      <c r="P47" s="186"/>
      <c r="Q47" s="556"/>
      <c r="R47" s="531">
        <v>72</v>
      </c>
      <c r="S47" s="533"/>
      <c r="T47" s="531" t="e">
        <f t="shared" si="3"/>
        <v>#REF!</v>
      </c>
      <c r="U47" s="532"/>
      <c r="V47" s="532"/>
      <c r="W47" s="532"/>
    </row>
    <row r="48" spans="1:23" ht="15.5" x14ac:dyDescent="0.45">
      <c r="A48" s="197"/>
      <c r="B48" s="194"/>
      <c r="C48" s="194"/>
      <c r="D48" s="527"/>
      <c r="E48" s="547"/>
      <c r="F48" s="186"/>
      <c r="G48" s="186"/>
      <c r="H48" s="186"/>
      <c r="I48" s="186"/>
      <c r="J48" s="186"/>
      <c r="K48" s="555"/>
      <c r="L48" s="555"/>
      <c r="M48" s="517"/>
      <c r="N48" s="186"/>
      <c r="O48" s="186"/>
      <c r="P48" s="186"/>
      <c r="Q48" s="556"/>
      <c r="R48" s="531">
        <v>73</v>
      </c>
      <c r="S48" s="533"/>
      <c r="T48" s="531" t="e">
        <f t="shared" si="3"/>
        <v>#REF!</v>
      </c>
      <c r="U48" s="532"/>
      <c r="V48" s="532"/>
      <c r="W48" s="532"/>
    </row>
    <row r="49" spans="1:23" x14ac:dyDescent="0.35">
      <c r="A49" s="197"/>
      <c r="B49" s="557"/>
      <c r="C49" s="557"/>
      <c r="D49" s="527"/>
      <c r="E49" s="558"/>
      <c r="F49" s="186"/>
      <c r="G49" s="186"/>
      <c r="H49" s="186"/>
      <c r="I49" s="186"/>
      <c r="J49" s="186"/>
      <c r="K49" s="517"/>
      <c r="L49" s="517"/>
      <c r="M49" s="517"/>
      <c r="N49" s="186"/>
      <c r="O49" s="186"/>
      <c r="P49" s="186"/>
      <c r="Q49" s="556"/>
      <c r="R49" s="531">
        <v>74</v>
      </c>
      <c r="S49" s="533"/>
      <c r="T49" s="531" t="e">
        <f t="shared" si="3"/>
        <v>#REF!</v>
      </c>
      <c r="U49" s="532"/>
      <c r="V49" s="532"/>
      <c r="W49" s="532"/>
    </row>
    <row r="50" spans="1:23" x14ac:dyDescent="0.35">
      <c r="B50" s="553"/>
      <c r="C50" s="186"/>
      <c r="D50" s="186"/>
      <c r="E50" s="186"/>
      <c r="F50" s="186"/>
      <c r="G50" s="186"/>
      <c r="H50" s="186"/>
      <c r="I50" s="186"/>
      <c r="J50" s="186"/>
      <c r="K50" s="517"/>
      <c r="L50" s="517"/>
      <c r="M50" s="517"/>
      <c r="N50" s="186"/>
      <c r="O50" s="186"/>
      <c r="P50" s="186"/>
      <c r="Q50" s="532"/>
      <c r="R50" s="531">
        <v>75</v>
      </c>
      <c r="S50" s="532"/>
      <c r="T50" s="531" t="e">
        <f t="shared" si="3"/>
        <v>#REF!</v>
      </c>
      <c r="U50" s="532"/>
      <c r="V50" s="532"/>
      <c r="W50" s="532"/>
    </row>
    <row r="51" spans="1:23" x14ac:dyDescent="0.35">
      <c r="B51" s="186"/>
      <c r="C51" s="186"/>
      <c r="D51" s="186"/>
      <c r="E51" s="559"/>
      <c r="F51" s="186"/>
      <c r="G51" s="186"/>
      <c r="H51" s="186"/>
      <c r="I51" s="186"/>
      <c r="J51" s="186"/>
      <c r="K51" s="517"/>
      <c r="L51" s="186"/>
      <c r="M51" s="186"/>
      <c r="N51" s="186"/>
      <c r="O51" s="186"/>
      <c r="P51" s="186"/>
      <c r="Q51" s="532"/>
      <c r="R51" s="531">
        <v>76</v>
      </c>
      <c r="S51" s="532"/>
      <c r="T51" s="531" t="e">
        <f t="shared" si="3"/>
        <v>#REF!</v>
      </c>
      <c r="U51" s="532"/>
      <c r="V51" s="532"/>
      <c r="W51" s="532"/>
    </row>
    <row r="52" spans="1:23" x14ac:dyDescent="0.35">
      <c r="B52" s="668"/>
      <c r="C52" s="668"/>
      <c r="D52" s="186"/>
      <c r="E52" s="559"/>
      <c r="F52" s="186"/>
      <c r="G52" s="186"/>
      <c r="H52" s="186"/>
      <c r="I52" s="186"/>
      <c r="J52" s="553"/>
      <c r="K52" s="517"/>
      <c r="L52" s="560"/>
      <c r="M52" s="186"/>
      <c r="N52" s="186"/>
      <c r="O52" s="186"/>
      <c r="P52" s="186"/>
      <c r="Q52" s="532"/>
      <c r="R52" s="531">
        <v>77</v>
      </c>
      <c r="S52" s="532"/>
      <c r="T52" s="531" t="e">
        <f t="shared" si="3"/>
        <v>#REF!</v>
      </c>
      <c r="U52" s="532"/>
      <c r="V52" s="532"/>
      <c r="W52" s="532"/>
    </row>
    <row r="53" spans="1:23" x14ac:dyDescent="0.35">
      <c r="B53" s="668"/>
      <c r="C53" s="668"/>
      <c r="D53" s="186"/>
      <c r="E53" s="196"/>
      <c r="F53" s="186"/>
      <c r="G53" s="186"/>
      <c r="H53" s="186"/>
      <c r="I53" s="186"/>
      <c r="J53" s="196"/>
      <c r="K53" s="186"/>
      <c r="L53" s="186"/>
      <c r="M53" s="186"/>
      <c r="N53" s="186"/>
      <c r="O53" s="186"/>
      <c r="P53" s="186"/>
      <c r="Q53" s="532"/>
      <c r="R53" s="531">
        <v>78</v>
      </c>
      <c r="S53" s="532"/>
      <c r="T53" s="531" t="e">
        <f t="shared" si="3"/>
        <v>#REF!</v>
      </c>
      <c r="U53" s="532"/>
      <c r="V53" s="532"/>
      <c r="W53" s="532"/>
    </row>
    <row r="54" spans="1:23" x14ac:dyDescent="0.35">
      <c r="B54" s="459"/>
      <c r="C54" s="459"/>
      <c r="D54" s="186"/>
      <c r="E54" s="553"/>
      <c r="F54" s="186"/>
      <c r="G54" s="186"/>
      <c r="H54" s="186"/>
      <c r="I54" s="186"/>
      <c r="J54" s="186"/>
      <c r="K54" s="186"/>
      <c r="L54" s="186"/>
      <c r="M54" s="186"/>
      <c r="N54" s="186"/>
      <c r="O54" s="186"/>
      <c r="P54" s="186"/>
      <c r="Q54" s="532"/>
      <c r="R54" s="531">
        <v>79</v>
      </c>
      <c r="S54" s="532"/>
      <c r="T54" s="531" t="e">
        <f t="shared" si="3"/>
        <v>#REF!</v>
      </c>
      <c r="U54" s="532"/>
      <c r="V54" s="532"/>
      <c r="W54" s="532"/>
    </row>
    <row r="55" spans="1:23" x14ac:dyDescent="0.35">
      <c r="B55" s="667"/>
      <c r="C55" s="667"/>
      <c r="D55" s="186"/>
      <c r="E55" s="553"/>
      <c r="F55" s="186"/>
      <c r="G55" s="186"/>
      <c r="H55" s="186"/>
      <c r="I55" s="186"/>
      <c r="J55" s="186"/>
      <c r="K55" s="186"/>
      <c r="L55" s="186"/>
      <c r="M55" s="186"/>
      <c r="N55" s="186"/>
      <c r="O55" s="186"/>
      <c r="P55" s="186"/>
      <c r="Q55" s="532"/>
      <c r="R55" s="531">
        <v>80</v>
      </c>
      <c r="S55" s="532"/>
      <c r="T55" s="531" t="e">
        <f t="shared" si="3"/>
        <v>#REF!</v>
      </c>
      <c r="U55" s="532"/>
      <c r="V55" s="532"/>
      <c r="W55" s="532"/>
    </row>
    <row r="56" spans="1:23" x14ac:dyDescent="0.35">
      <c r="B56" s="668"/>
      <c r="C56" s="668"/>
      <c r="D56" s="186"/>
      <c r="E56" s="553"/>
      <c r="F56" s="186"/>
      <c r="G56" s="186"/>
      <c r="H56" s="186"/>
      <c r="I56" s="186"/>
      <c r="J56" s="186"/>
      <c r="K56" s="186"/>
      <c r="L56" s="186"/>
      <c r="M56" s="186"/>
      <c r="N56" s="186"/>
      <c r="O56" s="186"/>
      <c r="P56" s="186"/>
      <c r="Q56" s="532"/>
      <c r="R56" s="531">
        <v>81</v>
      </c>
      <c r="S56" s="532"/>
      <c r="T56" s="531" t="e">
        <f t="shared" si="3"/>
        <v>#REF!</v>
      </c>
      <c r="U56" s="532"/>
      <c r="V56" s="532"/>
      <c r="W56" s="532"/>
    </row>
    <row r="57" spans="1:23" x14ac:dyDescent="0.35">
      <c r="B57" s="668"/>
      <c r="C57" s="668"/>
      <c r="D57" s="186"/>
      <c r="E57" s="553"/>
      <c r="F57" s="186"/>
      <c r="G57" s="186"/>
      <c r="H57" s="186"/>
      <c r="I57" s="186"/>
      <c r="J57" s="186"/>
      <c r="K57" s="186"/>
      <c r="L57" s="186"/>
      <c r="M57" s="186"/>
      <c r="N57" s="186"/>
      <c r="O57" s="186"/>
      <c r="P57" s="186"/>
      <c r="Q57" s="532"/>
      <c r="R57" s="531">
        <v>82</v>
      </c>
      <c r="S57" s="532"/>
      <c r="T57" s="531" t="e">
        <f t="shared" si="3"/>
        <v>#REF!</v>
      </c>
      <c r="U57" s="532"/>
      <c r="V57" s="532"/>
      <c r="W57" s="532"/>
    </row>
    <row r="58" spans="1:23" x14ac:dyDescent="0.35">
      <c r="B58" s="459"/>
      <c r="C58" s="459"/>
      <c r="D58" s="186"/>
      <c r="E58" s="186"/>
      <c r="F58" s="186"/>
      <c r="G58" s="186"/>
      <c r="H58" s="186"/>
      <c r="I58" s="186"/>
      <c r="J58" s="186"/>
      <c r="K58" s="186"/>
      <c r="L58" s="186"/>
      <c r="M58" s="186"/>
      <c r="N58" s="186"/>
      <c r="O58" s="186"/>
      <c r="P58" s="186"/>
      <c r="Q58" s="532"/>
      <c r="R58" s="531">
        <v>83</v>
      </c>
      <c r="S58" s="532"/>
      <c r="T58" s="531" t="e">
        <f t="shared" si="3"/>
        <v>#REF!</v>
      </c>
      <c r="U58" s="532"/>
      <c r="V58" s="532"/>
      <c r="W58" s="532"/>
    </row>
    <row r="59" spans="1:23" x14ac:dyDescent="0.35">
      <c r="B59" s="186"/>
      <c r="C59" s="186"/>
      <c r="D59" s="186"/>
      <c r="E59" s="186"/>
      <c r="F59" s="186"/>
      <c r="G59" s="186"/>
      <c r="H59" s="186"/>
      <c r="I59" s="186"/>
      <c r="J59" s="186"/>
      <c r="K59" s="186"/>
      <c r="L59" s="186"/>
      <c r="M59" s="186"/>
      <c r="N59" s="186"/>
      <c r="O59" s="186"/>
      <c r="P59" s="186"/>
      <c r="Q59" s="532"/>
      <c r="R59" s="531">
        <v>84</v>
      </c>
      <c r="S59" s="532"/>
      <c r="T59" s="531" t="e">
        <f t="shared" si="3"/>
        <v>#REF!</v>
      </c>
      <c r="U59" s="532"/>
      <c r="V59" s="532"/>
      <c r="W59" s="532"/>
    </row>
    <row r="60" spans="1:23" x14ac:dyDescent="0.35">
      <c r="B60" s="668"/>
      <c r="C60" s="668"/>
      <c r="D60" s="186"/>
      <c r="E60" s="186"/>
      <c r="F60" s="186"/>
      <c r="G60" s="186"/>
      <c r="H60" s="186"/>
      <c r="I60" s="186"/>
      <c r="J60" s="186"/>
      <c r="K60" s="186"/>
      <c r="L60" s="186"/>
      <c r="M60" s="186"/>
      <c r="N60" s="186"/>
      <c r="O60" s="186"/>
      <c r="P60" s="186"/>
      <c r="Q60" s="532"/>
      <c r="R60" s="531">
        <v>85</v>
      </c>
      <c r="S60" s="532"/>
      <c r="T60" s="531" t="e">
        <f t="shared" si="3"/>
        <v>#REF!</v>
      </c>
      <c r="U60" s="532"/>
      <c r="V60" s="532"/>
      <c r="W60" s="532"/>
    </row>
    <row r="61" spans="1:23" x14ac:dyDescent="0.35">
      <c r="B61" s="668"/>
      <c r="C61" s="668"/>
      <c r="D61" s="186"/>
      <c r="E61" s="186"/>
      <c r="F61" s="186"/>
      <c r="G61" s="186"/>
      <c r="H61" s="186"/>
      <c r="I61" s="186"/>
      <c r="J61" s="186"/>
      <c r="K61" s="186"/>
      <c r="L61" s="186"/>
      <c r="M61" s="186"/>
      <c r="N61" s="186"/>
      <c r="O61" s="186"/>
      <c r="P61" s="186"/>
      <c r="Q61" s="532"/>
      <c r="R61" s="531">
        <v>86</v>
      </c>
      <c r="S61" s="532"/>
      <c r="T61" s="531" t="e">
        <f t="shared" si="3"/>
        <v>#REF!</v>
      </c>
      <c r="U61" s="532"/>
      <c r="V61" s="532"/>
      <c r="W61" s="532"/>
    </row>
    <row r="62" spans="1:23" x14ac:dyDescent="0.35">
      <c r="B62" s="459"/>
      <c r="C62" s="459"/>
      <c r="D62" s="186"/>
      <c r="E62" s="186"/>
      <c r="F62" s="186"/>
      <c r="G62" s="186"/>
      <c r="H62" s="186"/>
      <c r="I62" s="186"/>
      <c r="J62" s="186"/>
      <c r="K62" s="186"/>
      <c r="L62" s="186"/>
      <c r="M62" s="186"/>
      <c r="N62" s="186"/>
      <c r="O62" s="186"/>
      <c r="P62" s="186"/>
      <c r="Q62" s="532"/>
      <c r="R62" s="531">
        <v>87</v>
      </c>
      <c r="S62" s="532"/>
      <c r="T62" s="531" t="e">
        <f t="shared" si="3"/>
        <v>#REF!</v>
      </c>
      <c r="U62" s="532"/>
      <c r="V62" s="532"/>
      <c r="W62" s="532"/>
    </row>
    <row r="63" spans="1:23" x14ac:dyDescent="0.35">
      <c r="B63" s="186"/>
      <c r="C63" s="186"/>
      <c r="D63" s="186"/>
      <c r="E63" s="186"/>
      <c r="F63" s="186"/>
      <c r="G63" s="186"/>
      <c r="H63" s="186"/>
      <c r="I63" s="186"/>
      <c r="J63" s="186"/>
      <c r="K63" s="186"/>
      <c r="L63" s="186"/>
      <c r="M63" s="186"/>
      <c r="N63" s="186"/>
      <c r="O63" s="186"/>
      <c r="P63" s="186"/>
      <c r="Q63" s="532"/>
      <c r="R63" s="531">
        <v>88</v>
      </c>
      <c r="S63" s="532"/>
      <c r="T63" s="531" t="e">
        <f t="shared" si="3"/>
        <v>#REF!</v>
      </c>
      <c r="U63" s="532"/>
      <c r="V63" s="532"/>
      <c r="W63" s="532"/>
    </row>
    <row r="64" spans="1:23" x14ac:dyDescent="0.35">
      <c r="B64" s="2362"/>
      <c r="C64" s="2362"/>
      <c r="D64" s="186"/>
      <c r="E64" s="186"/>
      <c r="F64" s="186"/>
      <c r="G64" s="186"/>
      <c r="H64" s="186"/>
      <c r="I64" s="186"/>
      <c r="J64" s="186"/>
      <c r="K64" s="186"/>
      <c r="L64" s="186"/>
      <c r="M64" s="186"/>
      <c r="N64" s="186"/>
      <c r="O64" s="186"/>
      <c r="P64" s="186"/>
      <c r="Q64" s="532"/>
      <c r="R64" s="531">
        <v>89</v>
      </c>
      <c r="S64" s="532"/>
      <c r="T64" s="531" t="e">
        <f t="shared" si="3"/>
        <v>#REF!</v>
      </c>
      <c r="U64" s="532"/>
      <c r="V64" s="532"/>
      <c r="W64" s="532"/>
    </row>
    <row r="65" spans="2:23" x14ac:dyDescent="0.35">
      <c r="B65" s="2363"/>
      <c r="C65" s="2363"/>
      <c r="D65" s="186"/>
      <c r="E65" s="186"/>
      <c r="F65" s="186"/>
      <c r="G65" s="186"/>
      <c r="H65" s="186"/>
      <c r="I65" s="186"/>
      <c r="J65" s="186"/>
      <c r="K65" s="186"/>
      <c r="L65" s="186"/>
      <c r="M65" s="186"/>
      <c r="N65" s="186"/>
      <c r="O65" s="186"/>
      <c r="P65" s="186"/>
      <c r="Q65" s="532"/>
      <c r="R65" s="531">
        <v>90</v>
      </c>
      <c r="S65" s="532"/>
      <c r="T65" s="531" t="e">
        <f t="shared" si="3"/>
        <v>#REF!</v>
      </c>
      <c r="U65" s="532"/>
      <c r="V65" s="532"/>
      <c r="W65" s="532"/>
    </row>
    <row r="66" spans="2:23" x14ac:dyDescent="0.35">
      <c r="B66" s="2364"/>
      <c r="C66" s="2364"/>
      <c r="D66" s="186"/>
      <c r="E66" s="186"/>
      <c r="F66" s="186"/>
      <c r="G66" s="517"/>
      <c r="H66" s="186"/>
      <c r="I66" s="186"/>
      <c r="J66" s="186"/>
      <c r="K66" s="186"/>
      <c r="L66" s="186"/>
      <c r="M66" s="186"/>
      <c r="N66" s="186"/>
      <c r="O66" s="186"/>
      <c r="Q66" s="532"/>
      <c r="R66" s="531">
        <v>91</v>
      </c>
      <c r="S66" s="532"/>
      <c r="T66" s="531" t="e">
        <f t="shared" si="3"/>
        <v>#REF!</v>
      </c>
      <c r="U66" s="532"/>
      <c r="V66" s="532"/>
      <c r="W66" s="532"/>
    </row>
    <row r="67" spans="2:23" x14ac:dyDescent="0.35">
      <c r="B67" s="186"/>
      <c r="C67" s="186"/>
      <c r="D67" s="186"/>
      <c r="E67" s="186"/>
      <c r="F67" s="186"/>
      <c r="G67" s="186"/>
      <c r="H67" s="186"/>
      <c r="I67" s="186"/>
      <c r="J67" s="186"/>
      <c r="K67" s="186"/>
      <c r="L67" s="186"/>
      <c r="M67" s="186"/>
      <c r="N67" s="186"/>
      <c r="O67" s="186"/>
      <c r="Q67" s="532"/>
      <c r="R67" s="531">
        <v>92</v>
      </c>
      <c r="S67" s="532"/>
      <c r="T67" s="531" t="e">
        <f t="shared" si="3"/>
        <v>#REF!</v>
      </c>
      <c r="U67" s="532"/>
      <c r="V67" s="532"/>
      <c r="W67" s="532"/>
    </row>
    <row r="68" spans="2:23" x14ac:dyDescent="0.35">
      <c r="B68" s="186"/>
      <c r="C68" s="186"/>
      <c r="D68" s="186"/>
      <c r="E68" s="186"/>
      <c r="F68" s="186"/>
      <c r="G68" s="2360"/>
      <c r="H68" s="2360"/>
      <c r="I68" s="2360"/>
      <c r="J68" s="186"/>
      <c r="Q68" s="532"/>
      <c r="R68" s="531">
        <v>93</v>
      </c>
      <c r="S68" s="532"/>
      <c r="T68" s="531" t="e">
        <f t="shared" si="3"/>
        <v>#REF!</v>
      </c>
      <c r="U68" s="532"/>
      <c r="V68" s="532"/>
      <c r="W68" s="532"/>
    </row>
    <row r="69" spans="2:23" x14ac:dyDescent="0.35">
      <c r="B69" s="186"/>
      <c r="C69" s="186"/>
      <c r="D69" s="186"/>
      <c r="E69" s="186"/>
      <c r="F69" s="186"/>
      <c r="G69" s="667"/>
      <c r="H69" s="667"/>
      <c r="I69" s="667"/>
      <c r="J69" s="186"/>
      <c r="Q69" s="532"/>
      <c r="R69" s="531">
        <v>94</v>
      </c>
      <c r="S69" s="532"/>
      <c r="T69" s="531" t="e">
        <f t="shared" si="3"/>
        <v>#REF!</v>
      </c>
      <c r="U69" s="532"/>
      <c r="V69" s="532"/>
      <c r="W69" s="532"/>
    </row>
    <row r="70" spans="2:23" x14ac:dyDescent="0.35">
      <c r="B70" s="517"/>
      <c r="C70" s="517"/>
      <c r="D70" s="517"/>
      <c r="E70" s="517"/>
      <c r="F70" s="186"/>
      <c r="G70" s="553"/>
      <c r="H70" s="553"/>
      <c r="I70" s="553"/>
      <c r="J70" s="186"/>
      <c r="Q70" s="532"/>
      <c r="R70" s="531">
        <v>95</v>
      </c>
      <c r="S70" s="532"/>
      <c r="T70" s="531" t="e">
        <f t="shared" si="3"/>
        <v>#REF!</v>
      </c>
      <c r="U70" s="532"/>
      <c r="V70" s="532"/>
      <c r="W70" s="532"/>
    </row>
    <row r="71" spans="2:23" x14ac:dyDescent="0.35">
      <c r="B71" s="517"/>
      <c r="C71" s="517"/>
      <c r="D71" s="517"/>
      <c r="E71" s="517"/>
      <c r="F71" s="186"/>
      <c r="G71" s="186"/>
      <c r="H71" s="186"/>
      <c r="I71" s="186"/>
      <c r="J71" s="186"/>
      <c r="Q71" s="532"/>
      <c r="R71" s="531">
        <v>96</v>
      </c>
      <c r="S71" s="532"/>
      <c r="T71" s="531" t="e">
        <f t="shared" si="3"/>
        <v>#REF!</v>
      </c>
      <c r="U71" s="532"/>
      <c r="V71" s="532"/>
      <c r="W71" s="532"/>
    </row>
    <row r="72" spans="2:23" x14ac:dyDescent="0.35">
      <c r="B72" s="517"/>
      <c r="C72" s="517"/>
      <c r="D72" s="517"/>
      <c r="E72" s="517"/>
      <c r="F72" s="186"/>
      <c r="G72" s="2360"/>
      <c r="H72" s="2360"/>
      <c r="I72" s="2360"/>
      <c r="J72" s="186"/>
      <c r="Q72" s="532"/>
      <c r="R72" s="531">
        <v>97</v>
      </c>
      <c r="S72" s="532"/>
      <c r="T72" s="531" t="e">
        <f t="shared" si="3"/>
        <v>#REF!</v>
      </c>
      <c r="U72" s="532"/>
      <c r="V72" s="532"/>
      <c r="W72" s="532"/>
    </row>
    <row r="73" spans="2:23" x14ac:dyDescent="0.35">
      <c r="B73" s="517"/>
      <c r="C73" s="517"/>
      <c r="D73" s="517"/>
      <c r="E73" s="561"/>
      <c r="F73" s="186"/>
      <c r="G73" s="667"/>
      <c r="H73" s="667"/>
      <c r="I73" s="667"/>
      <c r="J73" s="186"/>
      <c r="Q73" s="532"/>
      <c r="R73" s="531">
        <v>98</v>
      </c>
      <c r="S73" s="532"/>
      <c r="T73" s="531" t="e">
        <f>IF($N$21=R73,2,"")</f>
        <v>#REF!</v>
      </c>
      <c r="U73" s="532"/>
      <c r="V73" s="532"/>
      <c r="W73" s="532"/>
    </row>
    <row r="74" spans="2:23" x14ac:dyDescent="0.35">
      <c r="B74" s="517"/>
      <c r="C74" s="517"/>
      <c r="D74" s="517"/>
      <c r="E74" s="517"/>
      <c r="F74" s="186"/>
      <c r="G74" s="196"/>
      <c r="H74" s="196"/>
      <c r="I74" s="196"/>
      <c r="J74" s="667"/>
      <c r="Q74" s="532"/>
      <c r="R74" s="531">
        <v>99</v>
      </c>
      <c r="S74" s="532"/>
      <c r="T74" s="531" t="e">
        <f t="shared" si="3"/>
        <v>#REF!</v>
      </c>
      <c r="U74" s="532"/>
      <c r="V74" s="532"/>
      <c r="W74" s="532"/>
    </row>
    <row r="75" spans="2:23" ht="15.5" x14ac:dyDescent="0.45">
      <c r="B75" s="555"/>
      <c r="C75" s="562"/>
      <c r="D75" s="517"/>
      <c r="E75" s="517"/>
      <c r="F75" s="186"/>
      <c r="G75" s="186"/>
      <c r="H75" s="186"/>
      <c r="I75" s="186"/>
      <c r="J75" s="667"/>
      <c r="Q75" s="532"/>
      <c r="R75" s="531">
        <v>100</v>
      </c>
      <c r="S75" s="532"/>
      <c r="T75" s="531" t="e">
        <f>IF($N$21=R75,2,"")</f>
        <v>#REF!</v>
      </c>
      <c r="U75" s="532"/>
      <c r="V75" s="532"/>
      <c r="W75" s="532"/>
    </row>
    <row r="76" spans="2:23" x14ac:dyDescent="0.35">
      <c r="B76" s="517"/>
      <c r="C76" s="517"/>
      <c r="D76" s="517"/>
      <c r="E76" s="517"/>
      <c r="F76" s="186"/>
      <c r="G76" s="186"/>
      <c r="H76" s="186"/>
      <c r="I76" s="186"/>
      <c r="J76" s="553"/>
    </row>
    <row r="77" spans="2:23" x14ac:dyDescent="0.35">
      <c r="B77" s="517"/>
      <c r="C77" s="186"/>
      <c r="D77" s="186"/>
      <c r="E77" s="186"/>
      <c r="F77" s="186"/>
      <c r="G77" s="186"/>
      <c r="H77" s="186"/>
      <c r="I77" s="186"/>
      <c r="J77" s="186"/>
    </row>
    <row r="78" spans="2:23" x14ac:dyDescent="0.35">
      <c r="B78" s="517"/>
      <c r="C78" s="186"/>
      <c r="D78" s="186"/>
      <c r="E78" s="186"/>
      <c r="F78" s="186"/>
      <c r="G78" s="186"/>
      <c r="H78" s="186"/>
      <c r="I78" s="186"/>
      <c r="J78" s="667"/>
    </row>
    <row r="79" spans="2:23" x14ac:dyDescent="0.35">
      <c r="B79" s="2361"/>
      <c r="C79" s="2361"/>
      <c r="D79" s="2361"/>
      <c r="E79" s="2361"/>
      <c r="F79" s="186"/>
      <c r="G79" s="186"/>
      <c r="H79" s="186"/>
      <c r="I79" s="186"/>
      <c r="J79" s="667"/>
    </row>
    <row r="80" spans="2:23" x14ac:dyDescent="0.35">
      <c r="B80" s="517"/>
      <c r="C80" s="563"/>
      <c r="D80" s="563"/>
      <c r="E80" s="563"/>
      <c r="F80" s="186"/>
      <c r="G80" s="186"/>
      <c r="H80" s="186"/>
      <c r="I80" s="186"/>
      <c r="J80" s="196"/>
    </row>
    <row r="81" spans="2:10" x14ac:dyDescent="0.35">
      <c r="B81" s="517"/>
      <c r="C81" s="517"/>
      <c r="D81" s="517"/>
      <c r="E81" s="186"/>
      <c r="F81" s="186"/>
      <c r="G81" s="564"/>
      <c r="H81" s="186"/>
      <c r="I81" s="186"/>
      <c r="J81" s="186"/>
    </row>
    <row r="82" spans="2:10" ht="15.5" x14ac:dyDescent="0.45">
      <c r="B82" s="555"/>
      <c r="C82" s="555"/>
      <c r="D82" s="517"/>
      <c r="E82" s="186"/>
      <c r="F82" s="186"/>
      <c r="G82" s="563"/>
      <c r="H82" s="563"/>
      <c r="I82" s="186"/>
      <c r="J82" s="186"/>
    </row>
    <row r="83" spans="2:10" x14ac:dyDescent="0.35">
      <c r="B83" s="517"/>
      <c r="C83" s="517"/>
      <c r="D83" s="517"/>
      <c r="E83" s="186"/>
      <c r="F83" s="186"/>
      <c r="G83" s="559"/>
      <c r="H83" s="553"/>
      <c r="I83" s="186"/>
      <c r="J83" s="186"/>
    </row>
    <row r="84" spans="2:10" ht="15.5" x14ac:dyDescent="0.45">
      <c r="B84" s="555"/>
      <c r="C84" s="555"/>
      <c r="D84" s="517"/>
      <c r="E84" s="186"/>
      <c r="F84" s="186"/>
      <c r="G84" s="559"/>
      <c r="H84" s="553"/>
      <c r="I84" s="186"/>
      <c r="J84" s="186"/>
    </row>
    <row r="85" spans="2:10" x14ac:dyDescent="0.35">
      <c r="B85" s="517"/>
      <c r="C85" s="517"/>
      <c r="D85" s="517"/>
      <c r="E85" s="186"/>
      <c r="F85" s="186"/>
      <c r="G85" s="553"/>
      <c r="H85" s="186"/>
      <c r="I85" s="186"/>
      <c r="J85" s="186"/>
    </row>
    <row r="86" spans="2:10" x14ac:dyDescent="0.35">
      <c r="B86" s="186"/>
      <c r="C86" s="186"/>
      <c r="D86" s="186"/>
      <c r="E86" s="186"/>
      <c r="F86" s="186"/>
      <c r="G86" s="553"/>
      <c r="H86" s="553"/>
      <c r="I86" s="186"/>
      <c r="J86" s="186"/>
    </row>
    <row r="87" spans="2:10" x14ac:dyDescent="0.35">
      <c r="B87" s="186"/>
      <c r="C87" s="186"/>
      <c r="D87" s="186"/>
      <c r="E87" s="186"/>
      <c r="F87" s="186"/>
      <c r="G87" s="186"/>
      <c r="H87" s="553"/>
      <c r="I87" s="186"/>
      <c r="J87" s="186"/>
    </row>
    <row r="88" spans="2:10" x14ac:dyDescent="0.35">
      <c r="B88" s="2361"/>
      <c r="C88" s="2361"/>
      <c r="D88" s="2361"/>
      <c r="E88" s="2361"/>
      <c r="F88" s="565"/>
      <c r="G88" s="186"/>
      <c r="H88" s="553"/>
      <c r="I88" s="186"/>
      <c r="J88" s="186"/>
    </row>
    <row r="89" spans="2:10" x14ac:dyDescent="0.35">
      <c r="B89" s="517"/>
      <c r="C89" s="563"/>
      <c r="D89" s="563"/>
      <c r="E89" s="563"/>
      <c r="F89" s="566"/>
      <c r="G89" s="186"/>
      <c r="H89" s="553"/>
      <c r="I89" s="186"/>
      <c r="J89" s="186"/>
    </row>
    <row r="90" spans="2:10" x14ac:dyDescent="0.35">
      <c r="B90" s="517"/>
      <c r="C90" s="517"/>
      <c r="D90" s="517"/>
      <c r="E90" s="186"/>
      <c r="F90" s="186"/>
      <c r="G90" s="186"/>
      <c r="H90" s="553"/>
      <c r="I90" s="186"/>
      <c r="J90" s="186"/>
    </row>
    <row r="91" spans="2:10" ht="15.5" x14ac:dyDescent="0.45">
      <c r="B91" s="555"/>
      <c r="C91" s="555"/>
      <c r="D91" s="517"/>
      <c r="E91" s="186"/>
      <c r="F91" s="186"/>
      <c r="G91" s="186"/>
      <c r="H91" s="186"/>
      <c r="I91" s="186"/>
      <c r="J91" s="186"/>
    </row>
    <row r="92" spans="2:10" x14ac:dyDescent="0.35">
      <c r="B92" s="517"/>
      <c r="C92" s="517"/>
      <c r="D92" s="517"/>
      <c r="E92" s="186"/>
      <c r="F92" s="186"/>
      <c r="G92" s="186"/>
      <c r="H92" s="186"/>
      <c r="I92" s="186"/>
      <c r="J92" s="186"/>
    </row>
    <row r="93" spans="2:10" x14ac:dyDescent="0.35">
      <c r="B93" s="517"/>
      <c r="C93" s="517"/>
      <c r="D93" s="517"/>
      <c r="E93" s="186"/>
      <c r="F93" s="567"/>
      <c r="G93" s="186"/>
      <c r="H93" s="186"/>
      <c r="I93" s="186"/>
      <c r="J93" s="186"/>
    </row>
    <row r="94" spans="2:10" ht="15.5" x14ac:dyDescent="0.45">
      <c r="B94" s="555"/>
      <c r="C94" s="555"/>
      <c r="D94" s="517"/>
      <c r="E94" s="186"/>
      <c r="F94" s="517"/>
      <c r="G94" s="186"/>
      <c r="H94" s="186"/>
      <c r="I94" s="186"/>
      <c r="J94" s="186"/>
    </row>
    <row r="95" spans="2:10" ht="15.5" x14ac:dyDescent="0.45">
      <c r="B95" s="555"/>
      <c r="C95" s="555"/>
      <c r="D95" s="517"/>
      <c r="E95" s="186"/>
      <c r="F95" s="517"/>
      <c r="G95" s="186"/>
      <c r="H95" s="186"/>
      <c r="I95" s="186"/>
      <c r="J95" s="186"/>
    </row>
    <row r="96" spans="2:10" x14ac:dyDescent="0.35">
      <c r="B96" s="553"/>
      <c r="C96" s="517"/>
      <c r="D96" s="517"/>
      <c r="E96" s="186"/>
      <c r="F96" s="186"/>
      <c r="G96" s="186"/>
      <c r="H96" s="186"/>
      <c r="I96" s="186"/>
      <c r="J96" s="186"/>
    </row>
    <row r="97" spans="2:10" ht="15.5" x14ac:dyDescent="0.45">
      <c r="B97" s="568"/>
      <c r="C97" s="568"/>
      <c r="D97" s="517"/>
      <c r="E97" s="186"/>
      <c r="F97" s="186"/>
      <c r="G97" s="186"/>
      <c r="H97" s="186"/>
      <c r="I97" s="186"/>
      <c r="J97" s="186"/>
    </row>
    <row r="98" spans="2:10" x14ac:dyDescent="0.35">
      <c r="B98" s="553"/>
      <c r="C98" s="553"/>
      <c r="D98" s="517"/>
      <c r="E98" s="186"/>
      <c r="F98" s="186"/>
      <c r="G98" s="186"/>
      <c r="H98" s="186"/>
      <c r="I98" s="186"/>
      <c r="J98" s="186"/>
    </row>
    <row r="99" spans="2:10" x14ac:dyDescent="0.35">
      <c r="B99" s="196"/>
      <c r="C99" s="196"/>
      <c r="D99" s="517"/>
      <c r="E99" s="560"/>
      <c r="F99" s="186"/>
      <c r="G99" s="186"/>
      <c r="H99" s="186"/>
      <c r="I99" s="186"/>
      <c r="J99" s="186"/>
    </row>
    <row r="100" spans="2:10" x14ac:dyDescent="0.35">
      <c r="F100" s="186"/>
    </row>
    <row r="101" spans="2:10" x14ac:dyDescent="0.35">
      <c r="F101" s="186"/>
    </row>
    <row r="102" spans="2:10" x14ac:dyDescent="0.35">
      <c r="F102" s="186"/>
    </row>
    <row r="103" spans="2:10" x14ac:dyDescent="0.35">
      <c r="F103" s="186"/>
    </row>
    <row r="125" spans="1:1" x14ac:dyDescent="0.35">
      <c r="A125" s="569"/>
    </row>
  </sheetData>
  <sheetProtection algorithmName="SHA-512" hashValue="e310DdSGMCePSy/RABPUnpg+vRzyIENduGwHp2zkG2Jf8WBo2X0+PCokZ8ftOztOtnWi0MvFzSMtByMmX3eWPQ==" saltValue="vsH7GqdRDl0iS7jUS1OSSQ==" spinCount="100000" sheet="1" objects="1" scenarios="1"/>
  <mergeCells count="30">
    <mergeCell ref="H15:I15"/>
    <mergeCell ref="G72:I72"/>
    <mergeCell ref="B28:E28"/>
    <mergeCell ref="B29:E29"/>
    <mergeCell ref="H16:I16"/>
    <mergeCell ref="H18:I18"/>
    <mergeCell ref="K4:N4"/>
    <mergeCell ref="B1:O1"/>
    <mergeCell ref="B2:O2"/>
    <mergeCell ref="K17:L17"/>
    <mergeCell ref="G11:I11"/>
    <mergeCell ref="H14:I14"/>
    <mergeCell ref="B13:E13"/>
    <mergeCell ref="B12:E12"/>
    <mergeCell ref="B4:E4"/>
    <mergeCell ref="G4:I4"/>
    <mergeCell ref="G7:I7"/>
    <mergeCell ref="G13:I13"/>
    <mergeCell ref="G5:I5"/>
    <mergeCell ref="H17:I17"/>
    <mergeCell ref="G8:I8"/>
    <mergeCell ref="G10:I10"/>
    <mergeCell ref="K18:M18"/>
    <mergeCell ref="G19:I20"/>
    <mergeCell ref="G68:I68"/>
    <mergeCell ref="B88:E88"/>
    <mergeCell ref="B64:C64"/>
    <mergeCell ref="B65:C65"/>
    <mergeCell ref="B66:C66"/>
    <mergeCell ref="B79:E79"/>
  </mergeCells>
  <pageMargins left="0.7" right="0.7" top="0.75" bottom="0.75" header="0.3" footer="0.3"/>
  <pageSetup scale="68" orientation="landscape"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tabColor theme="3" tint="0.39997558519241921"/>
    <pageSetUpPr fitToPage="1"/>
  </sheetPr>
  <dimension ref="B1:T58"/>
  <sheetViews>
    <sheetView showGridLines="0" zoomScale="70" zoomScaleNormal="70" workbookViewId="0">
      <selection activeCell="J18" sqref="J18"/>
    </sheetView>
  </sheetViews>
  <sheetFormatPr defaultColWidth="11.453125" defaultRowHeight="12.5" x14ac:dyDescent="0.25"/>
  <cols>
    <col min="1" max="1" width="2.81640625" style="655" customWidth="1"/>
    <col min="2" max="16384" width="11.453125" style="655"/>
  </cols>
  <sheetData>
    <row r="1" spans="2:20" ht="15.75" customHeight="1" thickBot="1" x14ac:dyDescent="0.4">
      <c r="B1" s="2283" t="e">
        <f>#REF!</f>
        <v>#REF!</v>
      </c>
      <c r="C1" s="2284"/>
      <c r="D1" s="2284"/>
      <c r="E1" s="2284"/>
      <c r="F1" s="2284"/>
      <c r="G1" s="2284"/>
      <c r="H1" s="2285"/>
      <c r="I1"/>
      <c r="J1"/>
      <c r="K1"/>
      <c r="L1"/>
      <c r="M1"/>
      <c r="N1"/>
      <c r="O1"/>
      <c r="P1"/>
      <c r="Q1"/>
      <c r="R1"/>
      <c r="S1"/>
      <c r="T1"/>
    </row>
    <row r="2" spans="2:20" ht="34.5" customHeight="1" thickBot="1" x14ac:dyDescent="0.4">
      <c r="B2" s="2286" t="s">
        <v>458</v>
      </c>
      <c r="C2" s="2287"/>
      <c r="D2" s="2287"/>
      <c r="E2" s="2287"/>
      <c r="F2" s="2287"/>
      <c r="G2" s="2287"/>
      <c r="H2" s="2288"/>
      <c r="I2"/>
      <c r="J2"/>
      <c r="K2"/>
      <c r="L2"/>
      <c r="M2"/>
      <c r="N2"/>
      <c r="O2"/>
      <c r="P2"/>
      <c r="Q2"/>
      <c r="R2"/>
      <c r="S2"/>
      <c r="T2"/>
    </row>
    <row r="3" spans="2:20" ht="14.5" x14ac:dyDescent="0.35">
      <c r="B3" s="657"/>
      <c r="C3" s="658"/>
      <c r="D3" s="658"/>
      <c r="E3" s="658"/>
      <c r="F3" s="658"/>
      <c r="G3" s="658"/>
      <c r="H3" s="659"/>
      <c r="I3"/>
      <c r="J3"/>
      <c r="K3"/>
      <c r="L3"/>
      <c r="M3"/>
      <c r="N3"/>
      <c r="O3"/>
      <c r="P3"/>
      <c r="Q3"/>
      <c r="R3"/>
      <c r="S3"/>
      <c r="T3"/>
    </row>
    <row r="4" spans="2:20" ht="14.5" x14ac:dyDescent="0.35">
      <c r="B4" s="660"/>
      <c r="H4" s="661"/>
      <c r="I4"/>
      <c r="J4"/>
      <c r="K4"/>
      <c r="L4"/>
      <c r="M4"/>
      <c r="N4"/>
      <c r="O4"/>
      <c r="P4"/>
      <c r="Q4"/>
      <c r="R4"/>
      <c r="S4"/>
      <c r="T4"/>
    </row>
    <row r="5" spans="2:20" ht="14.5" x14ac:dyDescent="0.35">
      <c r="B5" s="660"/>
      <c r="H5" s="661"/>
      <c r="I5"/>
      <c r="J5"/>
      <c r="K5"/>
      <c r="L5"/>
      <c r="M5"/>
      <c r="N5"/>
      <c r="O5"/>
      <c r="P5"/>
      <c r="Q5"/>
      <c r="R5"/>
      <c r="S5"/>
      <c r="T5"/>
    </row>
    <row r="6" spans="2:20" x14ac:dyDescent="0.25">
      <c r="B6" s="660"/>
      <c r="H6" s="661"/>
    </row>
    <row r="7" spans="2:20" x14ac:dyDescent="0.25">
      <c r="B7" s="660"/>
      <c r="H7" s="661"/>
    </row>
    <row r="8" spans="2:20" x14ac:dyDescent="0.25">
      <c r="B8" s="660"/>
      <c r="H8" s="661"/>
    </row>
    <row r="9" spans="2:20" x14ac:dyDescent="0.25">
      <c r="B9" s="660"/>
      <c r="H9" s="661"/>
    </row>
    <row r="10" spans="2:20" x14ac:dyDescent="0.25">
      <c r="B10" s="660"/>
      <c r="H10" s="661"/>
    </row>
    <row r="11" spans="2:20" x14ac:dyDescent="0.25">
      <c r="B11" s="660"/>
      <c r="H11" s="661"/>
    </row>
    <row r="12" spans="2:20" x14ac:dyDescent="0.25">
      <c r="B12" s="660"/>
      <c r="H12" s="661"/>
    </row>
    <row r="13" spans="2:20" x14ac:dyDescent="0.25">
      <c r="B13" s="660"/>
      <c r="H13" s="661"/>
    </row>
    <row r="14" spans="2:20" x14ac:dyDescent="0.25">
      <c r="B14" s="660"/>
      <c r="H14" s="661"/>
    </row>
    <row r="15" spans="2:20" x14ac:dyDescent="0.25">
      <c r="B15" s="660"/>
      <c r="H15" s="661"/>
    </row>
    <row r="16" spans="2:20" x14ac:dyDescent="0.25">
      <c r="B16" s="660"/>
      <c r="H16" s="661"/>
    </row>
    <row r="17" spans="2:11" x14ac:dyDescent="0.25">
      <c r="B17" s="660"/>
      <c r="H17" s="661"/>
    </row>
    <row r="18" spans="2:11" x14ac:dyDescent="0.25">
      <c r="B18" s="660"/>
      <c r="H18" s="661"/>
    </row>
    <row r="19" spans="2:11" x14ac:dyDescent="0.25">
      <c r="B19" s="660"/>
      <c r="H19" s="661"/>
    </row>
    <row r="20" spans="2:11" x14ac:dyDescent="0.25">
      <c r="B20" s="660"/>
      <c r="H20" s="661"/>
    </row>
    <row r="21" spans="2:11" x14ac:dyDescent="0.25">
      <c r="B21" s="660"/>
      <c r="H21" s="661"/>
    </row>
    <row r="22" spans="2:11" x14ac:dyDescent="0.25">
      <c r="B22" s="660"/>
      <c r="H22" s="661"/>
    </row>
    <row r="23" spans="2:11" x14ac:dyDescent="0.25">
      <c r="B23" s="660"/>
      <c r="H23" s="661"/>
    </row>
    <row r="24" spans="2:11" x14ac:dyDescent="0.25">
      <c r="B24" s="660"/>
      <c r="H24" s="661"/>
    </row>
    <row r="25" spans="2:11" x14ac:dyDescent="0.25">
      <c r="B25" s="660"/>
      <c r="H25" s="661"/>
    </row>
    <row r="26" spans="2:11" x14ac:dyDescent="0.25">
      <c r="B26" s="660"/>
      <c r="H26" s="661"/>
      <c r="K26" s="670"/>
    </row>
    <row r="27" spans="2:11" x14ac:dyDescent="0.25">
      <c r="B27" s="660"/>
      <c r="H27" s="661"/>
    </row>
    <row r="28" spans="2:11" x14ac:dyDescent="0.25">
      <c r="B28" s="660"/>
      <c r="H28" s="661"/>
    </row>
    <row r="29" spans="2:11" x14ac:dyDescent="0.25">
      <c r="B29" s="660"/>
      <c r="H29" s="661"/>
    </row>
    <row r="30" spans="2:11" x14ac:dyDescent="0.25">
      <c r="B30" s="660"/>
      <c r="H30" s="661"/>
    </row>
    <row r="31" spans="2:11" x14ac:dyDescent="0.25">
      <c r="B31" s="660"/>
      <c r="H31" s="661"/>
    </row>
    <row r="32" spans="2:11" x14ac:dyDescent="0.25">
      <c r="B32" s="660"/>
      <c r="H32" s="661"/>
    </row>
    <row r="33" spans="2:8" x14ac:dyDescent="0.25">
      <c r="B33" s="660"/>
      <c r="H33" s="661"/>
    </row>
    <row r="34" spans="2:8" x14ac:dyDescent="0.25">
      <c r="B34" s="660"/>
      <c r="H34" s="661"/>
    </row>
    <row r="35" spans="2:8" x14ac:dyDescent="0.25">
      <c r="B35" s="660"/>
      <c r="H35" s="661"/>
    </row>
    <row r="36" spans="2:8" x14ac:dyDescent="0.25">
      <c r="B36" s="660"/>
      <c r="H36" s="661"/>
    </row>
    <row r="37" spans="2:8" x14ac:dyDescent="0.25">
      <c r="B37" s="660"/>
      <c r="H37" s="661"/>
    </row>
    <row r="38" spans="2:8" ht="14.5" x14ac:dyDescent="0.35">
      <c r="B38" s="662"/>
      <c r="H38" s="661"/>
    </row>
    <row r="39" spans="2:8" x14ac:dyDescent="0.25">
      <c r="B39" s="660"/>
      <c r="H39" s="661"/>
    </row>
    <row r="40" spans="2:8" x14ac:dyDescent="0.25">
      <c r="B40" s="660"/>
      <c r="H40" s="661"/>
    </row>
    <row r="41" spans="2:8" x14ac:dyDescent="0.25">
      <c r="B41" s="660"/>
      <c r="H41" s="661"/>
    </row>
    <row r="42" spans="2:8" ht="19.5" customHeight="1" x14ac:dyDescent="0.35">
      <c r="B42" s="662"/>
      <c r="H42" s="661"/>
    </row>
    <row r="43" spans="2:8" x14ac:dyDescent="0.25">
      <c r="B43" s="660"/>
      <c r="H43" s="661"/>
    </row>
    <row r="44" spans="2:8" x14ac:dyDescent="0.25">
      <c r="B44" s="660"/>
      <c r="H44" s="661"/>
    </row>
    <row r="45" spans="2:8" x14ac:dyDescent="0.25">
      <c r="B45" s="660"/>
      <c r="H45" s="661"/>
    </row>
    <row r="46" spans="2:8" x14ac:dyDescent="0.25">
      <c r="B46" s="660"/>
      <c r="H46" s="661"/>
    </row>
    <row r="47" spans="2:8" x14ac:dyDescent="0.25">
      <c r="B47" s="660"/>
      <c r="H47" s="661"/>
    </row>
    <row r="48" spans="2:8" x14ac:dyDescent="0.25">
      <c r="B48" s="660"/>
      <c r="H48" s="661"/>
    </row>
    <row r="49" spans="2:8" x14ac:dyDescent="0.25">
      <c r="B49" s="660"/>
      <c r="H49" s="661"/>
    </row>
    <row r="50" spans="2:8" x14ac:dyDescent="0.25">
      <c r="B50" s="660"/>
      <c r="H50" s="661"/>
    </row>
    <row r="51" spans="2:8" x14ac:dyDescent="0.25">
      <c r="B51" s="660"/>
      <c r="H51" s="661"/>
    </row>
    <row r="52" spans="2:8" ht="13" thickBot="1" x14ac:dyDescent="0.3">
      <c r="B52" s="663"/>
      <c r="C52" s="664"/>
      <c r="D52" s="664"/>
      <c r="E52" s="664"/>
      <c r="F52" s="664"/>
      <c r="G52" s="664"/>
      <c r="H52" s="665"/>
    </row>
    <row r="53" spans="2:8" x14ac:dyDescent="0.25">
      <c r="H53" s="672" t="e">
        <f>+#REF!</f>
        <v>#REF!</v>
      </c>
    </row>
    <row r="54" spans="2:8" ht="14.5" x14ac:dyDescent="0.35">
      <c r="B54" s="655" t="s">
        <v>455</v>
      </c>
      <c r="H54" s="671">
        <f ca="1">TODAY()</f>
        <v>45659</v>
      </c>
    </row>
    <row r="55" spans="2:8" x14ac:dyDescent="0.25">
      <c r="H55" s="672" t="s">
        <v>405</v>
      </c>
    </row>
    <row r="56" spans="2:8" ht="14.5" x14ac:dyDescent="0.35">
      <c r="B56" s="656" t="s">
        <v>456</v>
      </c>
    </row>
    <row r="58" spans="2:8" x14ac:dyDescent="0.25">
      <c r="B58" s="655" t="s">
        <v>457</v>
      </c>
    </row>
  </sheetData>
  <mergeCells count="2">
    <mergeCell ref="B1:H1"/>
    <mergeCell ref="B2:H2"/>
  </mergeCells>
  <pageMargins left="0.7" right="0.7" top="0.75" bottom="0.75" header="0.3" footer="0.3"/>
  <pageSetup scale="90" orientation="portrait" r:id="rId1"/>
  <headerFooter>
    <oddFooter>&amp;L&amp;Z&amp;F</oddFooter>
  </headerFooter>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9">
    <tabColor theme="3" tint="0.39997558519241921"/>
    <pageSetUpPr fitToPage="1"/>
  </sheetPr>
  <dimension ref="B1:M45"/>
  <sheetViews>
    <sheetView showGridLines="0" zoomScale="70" zoomScaleNormal="70" workbookViewId="0">
      <selection activeCell="J18" sqref="J18"/>
    </sheetView>
  </sheetViews>
  <sheetFormatPr defaultColWidth="9.1796875" defaultRowHeight="13" x14ac:dyDescent="0.3"/>
  <cols>
    <col min="1" max="1" width="3" style="21" customWidth="1"/>
    <col min="2" max="2" width="26.7265625" style="21" customWidth="1"/>
    <col min="3" max="4" width="30.1796875" style="21" customWidth="1"/>
    <col min="5" max="5" width="16.26953125" style="21" customWidth="1"/>
    <col min="6" max="6" width="15.81640625" style="21" customWidth="1"/>
    <col min="7" max="7" width="11.453125" style="21" customWidth="1"/>
    <col min="8" max="8" width="12.81640625" style="21" customWidth="1"/>
    <col min="9" max="11" width="12.54296875" style="21" customWidth="1"/>
    <col min="12" max="16384" width="9.1796875" style="21"/>
  </cols>
  <sheetData>
    <row r="1" spans="2:13" ht="13.5" thickBot="1" x14ac:dyDescent="0.35">
      <c r="B1" s="2283" t="e">
        <f>#REF!</f>
        <v>#REF!</v>
      </c>
      <c r="C1" s="2284"/>
      <c r="D1" s="2284"/>
      <c r="E1" s="2284"/>
      <c r="F1" s="2284"/>
      <c r="G1" s="2284"/>
      <c r="H1" s="2284"/>
      <c r="I1" s="2284"/>
      <c r="J1" s="2284"/>
      <c r="K1" s="2285"/>
    </row>
    <row r="2" spans="2:13" ht="34.5" customHeight="1" thickBot="1" x14ac:dyDescent="0.35">
      <c r="B2" s="2286" t="s">
        <v>48</v>
      </c>
      <c r="C2" s="2287"/>
      <c r="D2" s="2287"/>
      <c r="E2" s="2287"/>
      <c r="F2" s="2287"/>
      <c r="G2" s="2287"/>
      <c r="H2" s="2287"/>
      <c r="I2" s="2287"/>
      <c r="J2" s="2287"/>
      <c r="K2" s="2288"/>
    </row>
    <row r="3" spans="2:13" ht="13.5" thickBot="1" x14ac:dyDescent="0.35">
      <c r="B3" s="247"/>
      <c r="C3" s="709"/>
      <c r="D3" s="709"/>
      <c r="E3" s="709"/>
      <c r="F3" s="709"/>
      <c r="G3" s="709"/>
      <c r="H3" s="709"/>
      <c r="I3" s="709"/>
      <c r="J3" s="709"/>
      <c r="K3" s="710"/>
      <c r="L3" s="6"/>
      <c r="M3" s="30"/>
    </row>
    <row r="4" spans="2:13" ht="13.5" thickBot="1" x14ac:dyDescent="0.35">
      <c r="B4" s="2399" t="s">
        <v>20</v>
      </c>
      <c r="C4" s="2399" t="s">
        <v>21</v>
      </c>
      <c r="D4" s="2401" t="s">
        <v>47</v>
      </c>
      <c r="E4" s="2403" t="s">
        <v>45</v>
      </c>
      <c r="F4" s="2403" t="s">
        <v>46</v>
      </c>
      <c r="G4" s="2399" t="s">
        <v>17</v>
      </c>
      <c r="H4" s="2405" t="s">
        <v>18</v>
      </c>
      <c r="I4" s="2406"/>
      <c r="J4" s="2405" t="s">
        <v>19</v>
      </c>
      <c r="K4" s="2406"/>
      <c r="L4" s="6"/>
      <c r="M4" s="30"/>
    </row>
    <row r="5" spans="2:13" ht="13.5" thickBot="1" x14ac:dyDescent="0.35">
      <c r="B5" s="2400"/>
      <c r="C5" s="2400"/>
      <c r="D5" s="2402"/>
      <c r="E5" s="2404"/>
      <c r="F5" s="2404"/>
      <c r="G5" s="2400"/>
      <c r="H5" s="243" t="s">
        <v>22</v>
      </c>
      <c r="I5" s="243" t="s">
        <v>23</v>
      </c>
      <c r="J5" s="243" t="s">
        <v>24</v>
      </c>
      <c r="K5" s="243" t="s">
        <v>25</v>
      </c>
      <c r="L5" s="6"/>
      <c r="M5" s="30"/>
    </row>
    <row r="6" spans="2:13" x14ac:dyDescent="0.3">
      <c r="B6" s="886" t="s">
        <v>26</v>
      </c>
      <c r="C6" s="39"/>
      <c r="D6" s="39"/>
      <c r="E6" s="172"/>
      <c r="F6" s="172"/>
      <c r="G6" s="628"/>
      <c r="H6" s="258" t="str">
        <f>IF((G6&gt;0),((PMT((G6/12),(J6*12),F6,0,0)*12)*-1),"")</f>
        <v/>
      </c>
      <c r="I6" s="170" t="s">
        <v>288</v>
      </c>
      <c r="J6" s="43"/>
      <c r="K6" s="46"/>
      <c r="L6" s="2"/>
      <c r="M6" s="30"/>
    </row>
    <row r="7" spans="2:13" x14ac:dyDescent="0.3">
      <c r="B7" s="887" t="s">
        <v>27</v>
      </c>
      <c r="C7" s="890"/>
      <c r="D7" s="890"/>
      <c r="E7" s="41"/>
      <c r="F7" s="41"/>
      <c r="G7" s="629"/>
      <c r="H7" s="24"/>
      <c r="I7" s="52" t="s">
        <v>288</v>
      </c>
      <c r="J7" s="169"/>
      <c r="K7" s="47"/>
      <c r="L7" s="2"/>
      <c r="M7" s="30"/>
    </row>
    <row r="8" spans="2:13" x14ac:dyDescent="0.3">
      <c r="B8" s="887" t="s">
        <v>28</v>
      </c>
      <c r="C8" s="890"/>
      <c r="D8" s="890"/>
      <c r="E8" s="41"/>
      <c r="F8" s="41"/>
      <c r="G8" s="629"/>
      <c r="H8" s="24"/>
      <c r="I8" s="171" t="s">
        <v>288</v>
      </c>
      <c r="J8" s="44"/>
      <c r="K8" s="47"/>
      <c r="L8" s="2"/>
      <c r="M8" s="30"/>
    </row>
    <row r="9" spans="2:13" x14ac:dyDescent="0.3">
      <c r="B9" s="7" t="s">
        <v>461</v>
      </c>
      <c r="C9" s="890"/>
      <c r="D9" s="890"/>
      <c r="E9" s="41"/>
      <c r="F9" s="41"/>
      <c r="G9" s="629"/>
      <c r="H9" s="24"/>
      <c r="I9" s="44"/>
      <c r="J9" s="44"/>
      <c r="K9" s="47"/>
      <c r="L9" s="2"/>
      <c r="M9" s="30"/>
    </row>
    <row r="10" spans="2:13" x14ac:dyDescent="0.3">
      <c r="B10" s="7" t="s">
        <v>16</v>
      </c>
      <c r="C10" s="890"/>
      <c r="D10" s="890"/>
      <c r="E10" s="41"/>
      <c r="F10" s="41"/>
      <c r="G10" s="629"/>
      <c r="H10" s="24"/>
      <c r="I10" s="44"/>
      <c r="J10" s="44"/>
      <c r="K10" s="47"/>
      <c r="L10" s="2"/>
      <c r="M10" s="30"/>
    </row>
    <row r="11" spans="2:13" x14ac:dyDescent="0.3">
      <c r="B11" s="7" t="s">
        <v>16</v>
      </c>
      <c r="C11" s="890"/>
      <c r="D11" s="890"/>
      <c r="E11" s="41"/>
      <c r="F11" s="41"/>
      <c r="G11" s="629"/>
      <c r="H11" s="24"/>
      <c r="I11" s="44"/>
      <c r="J11" s="44"/>
      <c r="K11" s="47"/>
      <c r="L11" s="2"/>
      <c r="M11" s="30"/>
    </row>
    <row r="12" spans="2:13" x14ac:dyDescent="0.3">
      <c r="B12" s="7" t="s">
        <v>29</v>
      </c>
      <c r="C12" s="890"/>
      <c r="D12" s="890"/>
      <c r="E12" s="41"/>
      <c r="F12" s="41"/>
      <c r="G12" s="629"/>
      <c r="H12" s="24"/>
      <c r="I12" s="44"/>
      <c r="J12" s="44"/>
      <c r="K12" s="47"/>
      <c r="L12" s="2"/>
      <c r="M12" s="31" t="s">
        <v>5</v>
      </c>
    </row>
    <row r="13" spans="2:13" ht="13.5" thickBot="1" x14ac:dyDescent="0.35">
      <c r="B13" s="892" t="s">
        <v>30</v>
      </c>
      <c r="C13" s="40"/>
      <c r="D13" s="40"/>
      <c r="E13" s="41"/>
      <c r="F13" s="712">
        <f>+'Comparative Summary (CO)'!C7</f>
        <v>0</v>
      </c>
      <c r="G13" s="630"/>
      <c r="H13" s="42"/>
      <c r="I13" s="45"/>
      <c r="J13" s="45"/>
      <c r="K13" s="48"/>
      <c r="L13" s="2"/>
      <c r="M13" s="31" t="s">
        <v>6</v>
      </c>
    </row>
    <row r="14" spans="2:13" ht="13.5" thickBot="1" x14ac:dyDescent="0.35">
      <c r="B14" s="5"/>
      <c r="C14" s="9"/>
      <c r="D14" s="9" t="s">
        <v>31</v>
      </c>
      <c r="E14" s="231">
        <f>SUM(E6:E13)</f>
        <v>0</v>
      </c>
      <c r="F14" s="231">
        <f>SUM(F6:F13)</f>
        <v>0</v>
      </c>
      <c r="G14" s="3"/>
      <c r="H14" s="3"/>
      <c r="I14" s="3"/>
      <c r="J14" s="3"/>
      <c r="K14" s="4"/>
      <c r="L14" s="2"/>
      <c r="M14" s="31"/>
    </row>
    <row r="15" spans="2:13" x14ac:dyDescent="0.3">
      <c r="B15" s="5"/>
      <c r="C15" s="9"/>
      <c r="D15" s="9"/>
      <c r="G15" s="3"/>
      <c r="H15" s="3"/>
      <c r="I15" s="3"/>
      <c r="J15" s="3"/>
      <c r="K15" s="4"/>
      <c r="L15" s="2"/>
      <c r="M15" s="31"/>
    </row>
    <row r="16" spans="2:13" x14ac:dyDescent="0.3">
      <c r="B16" s="10" t="s">
        <v>32</v>
      </c>
      <c r="C16" s="49"/>
      <c r="D16" s="49"/>
      <c r="E16" s="50"/>
      <c r="F16" s="50"/>
      <c r="G16" s="51"/>
      <c r="H16" s="50"/>
      <c r="I16" s="52"/>
      <c r="J16" s="52"/>
      <c r="K16" s="53"/>
      <c r="L16" s="2"/>
    </row>
    <row r="17" spans="2:12" x14ac:dyDescent="0.3">
      <c r="B17" s="10" t="s">
        <v>32</v>
      </c>
      <c r="C17" s="49"/>
      <c r="D17" s="49"/>
      <c r="E17" s="50"/>
      <c r="F17" s="50"/>
      <c r="G17" s="51"/>
      <c r="H17" s="50"/>
      <c r="I17" s="52"/>
      <c r="J17" s="52"/>
      <c r="K17" s="53"/>
      <c r="L17" s="2"/>
    </row>
    <row r="18" spans="2:12" ht="13.5" thickBot="1" x14ac:dyDescent="0.35">
      <c r="B18" s="889" t="s">
        <v>33</v>
      </c>
      <c r="C18" s="49"/>
      <c r="D18" s="49"/>
      <c r="E18" s="173"/>
      <c r="F18" s="711" t="e">
        <f>+ROUND(D30,0)</f>
        <v>#REF!</v>
      </c>
      <c r="G18" s="51"/>
      <c r="H18" s="50"/>
      <c r="I18" s="52"/>
      <c r="J18" s="52"/>
      <c r="K18" s="53"/>
      <c r="L18" s="2"/>
    </row>
    <row r="19" spans="2:12" ht="13.5" thickBot="1" x14ac:dyDescent="0.35">
      <c r="B19" s="5"/>
      <c r="C19" s="9"/>
      <c r="D19" s="9" t="s">
        <v>34</v>
      </c>
      <c r="E19" s="231">
        <f>+E14+SUM(E16:E18)</f>
        <v>0</v>
      </c>
      <c r="F19" s="231" t="e">
        <f>+F14+SUM(F16:F18)</f>
        <v>#REF!</v>
      </c>
      <c r="G19" s="3"/>
      <c r="H19" s="3"/>
      <c r="I19" s="3"/>
      <c r="J19" s="3"/>
      <c r="K19" s="4"/>
      <c r="L19" s="2"/>
    </row>
    <row r="20" spans="2:12" ht="13.5" thickBot="1" x14ac:dyDescent="0.35">
      <c r="B20" s="14"/>
      <c r="C20" s="3"/>
      <c r="D20" s="3"/>
      <c r="E20" s="3"/>
      <c r="F20" s="713" t="e">
        <f>IF((ROUND(F19,0))=ROUND('Cost-Basis (CO)'!D90,0),"","VALUE!")</f>
        <v>#REF!</v>
      </c>
      <c r="G20" s="3"/>
      <c r="H20" s="3"/>
      <c r="I20" s="3"/>
      <c r="J20" s="3"/>
      <c r="K20" s="4"/>
      <c r="L20" s="2"/>
    </row>
    <row r="21" spans="2:12" ht="13.5" thickBot="1" x14ac:dyDescent="0.35">
      <c r="B21" s="5" t="s">
        <v>44</v>
      </c>
      <c r="C21" s="631"/>
      <c r="D21" s="3" t="s">
        <v>482</v>
      </c>
      <c r="E21" s="3" t="s">
        <v>43</v>
      </c>
      <c r="I21" s="11"/>
      <c r="K21" s="17"/>
      <c r="L21" s="2"/>
    </row>
    <row r="22" spans="2:12" ht="13.5" thickBot="1" x14ac:dyDescent="0.35">
      <c r="B22" s="5"/>
      <c r="C22" s="631"/>
      <c r="D22" s="3" t="s">
        <v>480</v>
      </c>
      <c r="E22" s="3"/>
      <c r="K22" s="17"/>
      <c r="L22" s="2"/>
    </row>
    <row r="23" spans="2:12" x14ac:dyDescent="0.3">
      <c r="B23" s="18"/>
      <c r="E23" s="3"/>
      <c r="K23" s="17"/>
      <c r="L23" s="2"/>
    </row>
    <row r="24" spans="2:12" x14ac:dyDescent="0.3">
      <c r="B24" s="18"/>
      <c r="E24" s="3"/>
      <c r="G24" s="12" t="s">
        <v>35</v>
      </c>
      <c r="H24" s="12"/>
      <c r="I24" s="12"/>
      <c r="K24" s="17"/>
      <c r="L24" s="2"/>
    </row>
    <row r="25" spans="2:12" ht="13.5" thickBot="1" x14ac:dyDescent="0.35">
      <c r="B25" s="18"/>
      <c r="E25" s="3"/>
      <c r="G25" s="2395" t="s">
        <v>51</v>
      </c>
      <c r="H25" s="2396"/>
      <c r="I25" s="13" t="s">
        <v>22</v>
      </c>
      <c r="K25" s="17"/>
      <c r="L25" s="2"/>
    </row>
    <row r="26" spans="2:12" x14ac:dyDescent="0.3">
      <c r="B26" s="18"/>
      <c r="C26" s="232" t="s">
        <v>326</v>
      </c>
      <c r="D26" s="233" t="e">
        <f>+'Tax Credit Eligibility (CO)'!E32</f>
        <v>#REF!</v>
      </c>
      <c r="E26" s="3"/>
      <c r="G26" s="2397" t="s">
        <v>443</v>
      </c>
      <c r="H26" s="2398"/>
      <c r="I26" s="8"/>
      <c r="K26" s="17"/>
      <c r="L26" s="2"/>
    </row>
    <row r="27" spans="2:12" x14ac:dyDescent="0.3">
      <c r="B27" s="18"/>
      <c r="C27" s="234" t="s">
        <v>444</v>
      </c>
      <c r="D27" s="647" t="e">
        <f>+#REF!</f>
        <v>#REF!</v>
      </c>
      <c r="E27" s="16"/>
      <c r="G27" s="2397" t="s">
        <v>36</v>
      </c>
      <c r="H27" s="2398"/>
      <c r="I27" s="8"/>
      <c r="K27" s="17"/>
      <c r="L27" s="2"/>
    </row>
    <row r="28" spans="2:12" x14ac:dyDescent="0.3">
      <c r="B28" s="18"/>
      <c r="C28" s="234" t="s">
        <v>40</v>
      </c>
      <c r="D28" s="235" t="e">
        <f>+D26*D27</f>
        <v>#REF!</v>
      </c>
      <c r="G28" s="2397" t="s">
        <v>445</v>
      </c>
      <c r="H28" s="2398"/>
      <c r="I28" s="8"/>
      <c r="K28" s="17"/>
      <c r="L28" s="2"/>
    </row>
    <row r="29" spans="2:12" x14ac:dyDescent="0.3">
      <c r="B29" s="18"/>
      <c r="C29" s="234" t="s">
        <v>41</v>
      </c>
      <c r="D29" s="236">
        <f>+'Tax Credit Eligibility (CO)'!F28</f>
        <v>0</v>
      </c>
      <c r="G29" s="2397" t="s">
        <v>37</v>
      </c>
      <c r="H29" s="2398"/>
      <c r="I29" s="8"/>
      <c r="K29" s="4"/>
      <c r="L29" s="30"/>
    </row>
    <row r="30" spans="2:12" ht="13.5" thickBot="1" x14ac:dyDescent="0.35">
      <c r="B30" s="18"/>
      <c r="C30" s="237" t="s">
        <v>42</v>
      </c>
      <c r="D30" s="238" t="e">
        <f>+D28*D29</f>
        <v>#REF!</v>
      </c>
      <c r="G30" s="2397" t="s">
        <v>38</v>
      </c>
      <c r="H30" s="2398"/>
      <c r="I30" s="8"/>
      <c r="K30" s="17"/>
    </row>
    <row r="31" spans="2:12" x14ac:dyDescent="0.3">
      <c r="B31" s="18"/>
      <c r="C31" s="239"/>
      <c r="D31" s="240" t="e">
        <f>IF(F18=(ROUND(D30,0)),"","VALUE!")</f>
        <v>#REF!</v>
      </c>
      <c r="G31" s="2394" t="s">
        <v>49</v>
      </c>
      <c r="H31" s="2394"/>
      <c r="I31" s="19"/>
      <c r="K31" s="17"/>
    </row>
    <row r="32" spans="2:12" x14ac:dyDescent="0.3">
      <c r="B32" s="18"/>
      <c r="C32" s="2"/>
      <c r="G32" s="2394" t="s">
        <v>50</v>
      </c>
      <c r="H32" s="2394"/>
      <c r="I32" s="19"/>
      <c r="K32" s="17"/>
    </row>
    <row r="33" spans="2:11" x14ac:dyDescent="0.3">
      <c r="B33" s="18"/>
      <c r="D33" s="2"/>
      <c r="G33" s="3"/>
      <c r="H33" s="15" t="s">
        <v>39</v>
      </c>
      <c r="I33" s="321">
        <f>SUM(I26:I32)</f>
        <v>0</v>
      </c>
      <c r="J33" s="241" t="e">
        <f>IF((ROUND(D30,0)=ROUND(I33,0)),"","VALUE!")</f>
        <v>#REF!</v>
      </c>
      <c r="K33" s="17"/>
    </row>
    <row r="34" spans="2:11" ht="13.5" thickBot="1" x14ac:dyDescent="0.35">
      <c r="B34" s="32"/>
      <c r="C34" s="33"/>
      <c r="D34" s="20"/>
      <c r="E34" s="33"/>
      <c r="F34" s="33"/>
      <c r="G34" s="33"/>
      <c r="H34" s="33"/>
      <c r="I34" s="33"/>
      <c r="J34" s="33"/>
      <c r="K34" s="180"/>
    </row>
    <row r="35" spans="2:11" ht="15.75" customHeight="1" x14ac:dyDescent="0.3">
      <c r="D35" s="2"/>
      <c r="E35" s="2"/>
      <c r="F35" s="2"/>
      <c r="G35" s="2"/>
      <c r="J35" s="1"/>
      <c r="K35" s="612" t="e">
        <f>+#REF!</f>
        <v>#REF!</v>
      </c>
    </row>
    <row r="36" spans="2:11" x14ac:dyDescent="0.3">
      <c r="D36" s="2"/>
      <c r="E36" s="2"/>
      <c r="F36" s="2"/>
      <c r="G36" s="2"/>
      <c r="H36" s="2"/>
      <c r="J36" s="612" t="s">
        <v>405</v>
      </c>
      <c r="K36" s="242">
        <f ca="1">TODAY()</f>
        <v>45659</v>
      </c>
    </row>
    <row r="37" spans="2:11" x14ac:dyDescent="0.3">
      <c r="D37" s="2"/>
      <c r="E37" s="2"/>
      <c r="F37" s="2"/>
      <c r="G37" s="2"/>
      <c r="H37" s="2"/>
      <c r="J37" s="1"/>
      <c r="K37" s="1"/>
    </row>
    <row r="38" spans="2:11" x14ac:dyDescent="0.3">
      <c r="D38" s="2"/>
      <c r="E38" s="2"/>
      <c r="F38" s="2"/>
      <c r="G38" s="2"/>
      <c r="H38" s="2"/>
    </row>
    <row r="39" spans="2:11" x14ac:dyDescent="0.3">
      <c r="D39" s="2"/>
      <c r="E39" s="2"/>
      <c r="F39" s="2"/>
      <c r="G39" s="2"/>
      <c r="H39" s="2"/>
    </row>
    <row r="40" spans="2:11" x14ac:dyDescent="0.3">
      <c r="D40" s="2"/>
      <c r="E40" s="2"/>
      <c r="F40" s="2"/>
      <c r="G40" s="2"/>
      <c r="H40" s="2"/>
    </row>
    <row r="41" spans="2:11" x14ac:dyDescent="0.3">
      <c r="D41" s="2"/>
      <c r="E41" s="2"/>
      <c r="F41" s="2"/>
      <c r="G41" s="2"/>
      <c r="H41" s="2"/>
    </row>
    <row r="42" spans="2:11" x14ac:dyDescent="0.3">
      <c r="D42" s="2"/>
      <c r="E42" s="2"/>
      <c r="F42" s="2"/>
      <c r="G42" s="2"/>
      <c r="H42" s="2"/>
    </row>
    <row r="43" spans="2:11" x14ac:dyDescent="0.3">
      <c r="E43" s="2"/>
      <c r="F43" s="2"/>
      <c r="G43" s="2"/>
      <c r="H43" s="2"/>
    </row>
    <row r="44" spans="2:11" x14ac:dyDescent="0.3">
      <c r="E44" s="2"/>
      <c r="F44" s="2"/>
      <c r="G44" s="2"/>
      <c r="H44" s="2"/>
    </row>
    <row r="45" spans="2:11" x14ac:dyDescent="0.3">
      <c r="F45" s="2"/>
      <c r="G45" s="2"/>
      <c r="H45" s="2"/>
    </row>
  </sheetData>
  <sheetProtection algorithmName="SHA-512" hashValue="Zwn0QQzdeH4YVI53H2x2VP2FCLw6LMSCd8wHveZLzgCf5oK4Ee0YJEGY3C5pKxw+4WLANSUQIQF0yXBtpvGpjA==" saltValue="TSCWVDnlQuJrP8+nFwiTOA==" spinCount="100000" sheet="1" objects="1" scenarios="1"/>
  <mergeCells count="18">
    <mergeCell ref="B1:K1"/>
    <mergeCell ref="B2:K2"/>
    <mergeCell ref="B4:B5"/>
    <mergeCell ref="C4:C5"/>
    <mergeCell ref="D4:D5"/>
    <mergeCell ref="E4:E5"/>
    <mergeCell ref="F4:F5"/>
    <mergeCell ref="G4:G5"/>
    <mergeCell ref="H4:I4"/>
    <mergeCell ref="J4:K4"/>
    <mergeCell ref="G31:H31"/>
    <mergeCell ref="G32:H32"/>
    <mergeCell ref="G25:H25"/>
    <mergeCell ref="G26:H26"/>
    <mergeCell ref="G27:H27"/>
    <mergeCell ref="G28:H28"/>
    <mergeCell ref="G29:H29"/>
    <mergeCell ref="G30:H30"/>
  </mergeCells>
  <dataValidations count="1">
    <dataValidation type="list" allowBlank="1" showInputMessage="1" showErrorMessage="1" sqref="I21" xr:uid="{00000000-0002-0000-0E00-000000000000}">
      <formula1>$M$12:$M$13</formula1>
    </dataValidation>
  </dataValidations>
  <pageMargins left="0.7" right="0.7" top="0.75" bottom="0.75" header="0.3" footer="0.3"/>
  <pageSetup scale="68" fitToHeight="0" orientation="landscape"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0">
    <tabColor theme="3" tint="0.39997558519241921"/>
    <pageSetUpPr fitToPage="1"/>
  </sheetPr>
  <dimension ref="B1:Q93"/>
  <sheetViews>
    <sheetView showGridLines="0" topLeftCell="A82" zoomScale="70" zoomScaleNormal="70" workbookViewId="0">
      <selection activeCell="J18" sqref="J18"/>
    </sheetView>
  </sheetViews>
  <sheetFormatPr defaultColWidth="9.1796875" defaultRowHeight="13" x14ac:dyDescent="0.3"/>
  <cols>
    <col min="1" max="1" width="2.81640625" style="21" customWidth="1"/>
    <col min="2" max="2" width="27.54296875" style="21" customWidth="1"/>
    <col min="3" max="3" width="9.1796875" style="21"/>
    <col min="4" max="8" width="19.1796875" style="21" customWidth="1"/>
    <col min="9" max="10" width="9.1796875" style="21"/>
    <col min="11" max="11" width="18.54296875" style="21" customWidth="1"/>
    <col min="12" max="12" width="16.7265625" style="21" customWidth="1"/>
    <col min="13" max="13" width="12.54296875" style="21" customWidth="1"/>
    <col min="14" max="14" width="9.1796875" style="21" customWidth="1"/>
    <col min="15" max="15" width="5" style="21" customWidth="1"/>
    <col min="16" max="16" width="7.7265625" style="21" customWidth="1"/>
    <col min="17" max="17" width="8.26953125" style="21" customWidth="1"/>
    <col min="18" max="16384" width="9.1796875" style="21"/>
  </cols>
  <sheetData>
    <row r="1" spans="2:17" ht="13.5" thickBot="1" x14ac:dyDescent="0.35">
      <c r="B1" s="2283" t="e">
        <f>#REF!</f>
        <v>#REF!</v>
      </c>
      <c r="C1" s="2284"/>
      <c r="D1" s="2284"/>
      <c r="E1" s="2284"/>
      <c r="F1" s="2284"/>
      <c r="G1" s="2284"/>
      <c r="H1" s="2285"/>
    </row>
    <row r="2" spans="2:17" ht="16.5" customHeight="1" x14ac:dyDescent="0.3">
      <c r="B2" s="2458" t="s">
        <v>111</v>
      </c>
      <c r="C2" s="2459"/>
      <c r="D2" s="2459"/>
      <c r="E2" s="2459"/>
      <c r="F2" s="2459"/>
      <c r="G2" s="2459"/>
      <c r="H2" s="2460"/>
    </row>
    <row r="3" spans="2:17" ht="17.25" customHeight="1" thickBot="1" x14ac:dyDescent="0.35">
      <c r="B3" s="2461"/>
      <c r="C3" s="2462"/>
      <c r="D3" s="2462"/>
      <c r="E3" s="2462"/>
      <c r="F3" s="2462"/>
      <c r="G3" s="2462"/>
      <c r="H3" s="2463"/>
    </row>
    <row r="4" spans="2:17" ht="13.5" thickBot="1" x14ac:dyDescent="0.35">
      <c r="B4" s="244"/>
      <c r="C4" s="245"/>
      <c r="D4" s="245"/>
      <c r="E4" s="245"/>
      <c r="F4" s="245"/>
      <c r="G4" s="1"/>
      <c r="H4" s="246"/>
    </row>
    <row r="5" spans="2:17" ht="13.5" customHeight="1" x14ac:dyDescent="0.3">
      <c r="B5" s="247"/>
      <c r="C5" s="248"/>
      <c r="D5" s="2452" t="s">
        <v>112</v>
      </c>
      <c r="E5" s="2454" t="s">
        <v>52</v>
      </c>
      <c r="F5" s="2454" t="s">
        <v>53</v>
      </c>
      <c r="G5" s="2454" t="s">
        <v>462</v>
      </c>
      <c r="H5" s="2452" t="s">
        <v>463</v>
      </c>
    </row>
    <row r="6" spans="2:17" ht="13.5" customHeight="1" thickBot="1" x14ac:dyDescent="0.35">
      <c r="B6" s="249"/>
      <c r="C6" s="245"/>
      <c r="D6" s="2453"/>
      <c r="E6" s="2455"/>
      <c r="F6" s="2455"/>
      <c r="G6" s="2455"/>
      <c r="H6" s="2453"/>
    </row>
    <row r="7" spans="2:17" ht="13.5" customHeight="1" thickBot="1" x14ac:dyDescent="0.35">
      <c r="B7" s="996" t="s">
        <v>54</v>
      </c>
      <c r="C7" s="746"/>
      <c r="D7" s="746"/>
      <c r="E7" s="746"/>
      <c r="F7" s="746"/>
      <c r="G7" s="746"/>
      <c r="H7" s="999"/>
      <c r="J7" s="2417" t="s">
        <v>601</v>
      </c>
      <c r="K7" s="2418"/>
      <c r="L7" s="2418"/>
      <c r="M7" s="2418"/>
      <c r="N7" s="2418"/>
      <c r="O7" s="2418"/>
      <c r="P7" s="2418"/>
      <c r="Q7" s="2419"/>
    </row>
    <row r="8" spans="2:17" ht="13.5" customHeight="1" thickBot="1" x14ac:dyDescent="0.35">
      <c r="B8" s="2429" t="s">
        <v>55</v>
      </c>
      <c r="C8" s="2430"/>
      <c r="D8" s="22"/>
      <c r="E8" s="23"/>
      <c r="F8" s="54">
        <f>D8</f>
        <v>0</v>
      </c>
      <c r="G8" s="57" t="s">
        <v>56</v>
      </c>
      <c r="H8" s="58" t="s">
        <v>56</v>
      </c>
      <c r="J8" s="985" t="s">
        <v>592</v>
      </c>
      <c r="K8" s="461"/>
      <c r="L8" s="461"/>
      <c r="M8" s="461"/>
      <c r="N8" s="461"/>
      <c r="O8" s="461"/>
      <c r="P8" s="2409" t="s">
        <v>593</v>
      </c>
      <c r="Q8" s="2410"/>
    </row>
    <row r="9" spans="2:17" ht="13.5" customHeight="1" x14ac:dyDescent="0.3">
      <c r="B9" s="2433" t="s">
        <v>57</v>
      </c>
      <c r="C9" s="2434"/>
      <c r="D9" s="24"/>
      <c r="E9" s="25"/>
      <c r="F9" s="55">
        <f>D9</f>
        <v>0</v>
      </c>
      <c r="G9" s="59"/>
      <c r="H9" s="34">
        <f>F9</f>
        <v>0</v>
      </c>
      <c r="J9" s="982"/>
      <c r="K9" s="983"/>
      <c r="L9" s="983"/>
      <c r="M9" s="983"/>
      <c r="N9" s="983"/>
      <c r="O9" s="983"/>
      <c r="P9" s="2415"/>
      <c r="Q9" s="2416"/>
    </row>
    <row r="10" spans="2:17" ht="13.5" customHeight="1" thickBot="1" x14ac:dyDescent="0.35">
      <c r="B10" s="2456" t="s">
        <v>584</v>
      </c>
      <c r="C10" s="2457"/>
      <c r="D10" s="712">
        <f>P13</f>
        <v>0</v>
      </c>
      <c r="E10" s="38"/>
      <c r="F10" s="56">
        <f>D10</f>
        <v>0</v>
      </c>
      <c r="G10" s="60"/>
      <c r="H10" s="61">
        <f>F10</f>
        <v>0</v>
      </c>
      <c r="J10" s="982"/>
      <c r="K10" s="983"/>
      <c r="L10" s="983"/>
      <c r="M10" s="983"/>
      <c r="N10" s="983"/>
      <c r="O10" s="983"/>
      <c r="P10" s="2413"/>
      <c r="Q10" s="2414"/>
    </row>
    <row r="11" spans="2:17" ht="13.5" customHeight="1" thickBot="1" x14ac:dyDescent="0.35">
      <c r="B11" s="2422" t="s">
        <v>59</v>
      </c>
      <c r="C11" s="2423"/>
      <c r="D11" s="250">
        <f>SUM(D8:D10)</f>
        <v>0</v>
      </c>
      <c r="E11" s="250">
        <f>SUM(E8:E10)</f>
        <v>0</v>
      </c>
      <c r="F11" s="251">
        <f>SUM(F8:F10)</f>
        <v>0</v>
      </c>
      <c r="G11" s="252">
        <f>SUM(G8:G10)</f>
        <v>0</v>
      </c>
      <c r="H11" s="253">
        <f>SUM(H8:H10)</f>
        <v>0</v>
      </c>
      <c r="J11" s="982"/>
      <c r="K11" s="983"/>
      <c r="L11" s="983"/>
      <c r="M11" s="983"/>
      <c r="N11" s="983"/>
      <c r="O11" s="983"/>
      <c r="P11" s="2413"/>
      <c r="Q11" s="2414"/>
    </row>
    <row r="12" spans="2:17" ht="13.5" customHeight="1" thickBot="1" x14ac:dyDescent="0.35">
      <c r="B12" s="995" t="s">
        <v>60</v>
      </c>
      <c r="C12" s="997"/>
      <c r="D12" s="997"/>
      <c r="E12" s="997"/>
      <c r="F12" s="997"/>
      <c r="G12" s="997"/>
      <c r="H12" s="998"/>
      <c r="J12" s="18"/>
      <c r="P12" s="2407"/>
      <c r="Q12" s="2408"/>
    </row>
    <row r="13" spans="2:17" ht="13.5" customHeight="1" thickBot="1" x14ac:dyDescent="0.35">
      <c r="B13" s="2429" t="s">
        <v>61</v>
      </c>
      <c r="C13" s="2430"/>
      <c r="D13" s="254">
        <f>+'Construction Costs (CO)'!E9</f>
        <v>0</v>
      </c>
      <c r="E13" s="255">
        <f>+'Construction Costs (CO)'!F9</f>
        <v>0</v>
      </c>
      <c r="F13" s="101">
        <f>+'Construction Costs (CO)'!G9</f>
        <v>0</v>
      </c>
      <c r="G13" s="256">
        <f>+'Construction Costs (CO)'!H9</f>
        <v>0</v>
      </c>
      <c r="H13" s="257">
        <f>+'Construction Costs (CO)'!I9</f>
        <v>0</v>
      </c>
      <c r="J13" s="460"/>
      <c r="K13" s="461"/>
      <c r="L13" s="461"/>
      <c r="M13" s="461"/>
      <c r="N13" s="461"/>
      <c r="O13" s="986" t="s">
        <v>369</v>
      </c>
      <c r="P13" s="2411">
        <f>SUM(P9:Q12)</f>
        <v>0</v>
      </c>
      <c r="Q13" s="2412"/>
    </row>
    <row r="14" spans="2:17" ht="13.5" customHeight="1" thickBot="1" x14ac:dyDescent="0.35">
      <c r="B14" s="2433" t="s">
        <v>62</v>
      </c>
      <c r="C14" s="2434"/>
      <c r="D14" s="258">
        <f>+'Construction Costs (CO)'!E10</f>
        <v>0</v>
      </c>
      <c r="E14" s="179">
        <f>+'Construction Costs (CO)'!F10</f>
        <v>0</v>
      </c>
      <c r="F14" s="178">
        <f>+'Construction Costs (CO)'!G10</f>
        <v>0</v>
      </c>
      <c r="G14" s="259">
        <f>+'Construction Costs (CO)'!H10</f>
        <v>0</v>
      </c>
      <c r="H14" s="260">
        <f>+'Construction Costs (CO)'!I10</f>
        <v>0</v>
      </c>
    </row>
    <row r="15" spans="2:17" ht="13.5" customHeight="1" thickBot="1" x14ac:dyDescent="0.35">
      <c r="B15" s="2433" t="s">
        <v>63</v>
      </c>
      <c r="C15" s="2434"/>
      <c r="D15" s="258">
        <f>+'Construction Costs (CO)'!E18</f>
        <v>0</v>
      </c>
      <c r="E15" s="179">
        <f>+'Construction Costs (CO)'!F18</f>
        <v>0</v>
      </c>
      <c r="F15" s="178">
        <f>+'Construction Costs (CO)'!G18</f>
        <v>0</v>
      </c>
      <c r="G15" s="259">
        <f>+'Construction Costs (CO)'!H18</f>
        <v>0</v>
      </c>
      <c r="H15" s="260">
        <f>+'Construction Costs (CO)'!I18</f>
        <v>0</v>
      </c>
      <c r="J15" s="2417" t="s">
        <v>594</v>
      </c>
      <c r="K15" s="2418"/>
      <c r="L15" s="2418"/>
      <c r="M15" s="2418"/>
      <c r="N15" s="2418"/>
      <c r="O15" s="2418"/>
      <c r="P15" s="2418"/>
      <c r="Q15" s="2419"/>
    </row>
    <row r="16" spans="2:17" ht="13.5" customHeight="1" thickBot="1" x14ac:dyDescent="0.35">
      <c r="B16" s="2433" t="s">
        <v>64</v>
      </c>
      <c r="C16" s="2434"/>
      <c r="D16" s="258">
        <f>+'Construction Costs (CO)'!E34</f>
        <v>0</v>
      </c>
      <c r="E16" s="179">
        <f>+'Construction Costs (CO)'!F34</f>
        <v>0</v>
      </c>
      <c r="F16" s="178">
        <f>+'Construction Costs (CO)'!G34</f>
        <v>0</v>
      </c>
      <c r="G16" s="259">
        <f>+'Construction Costs (CO)'!H34</f>
        <v>0</v>
      </c>
      <c r="H16" s="260">
        <f>+'Construction Costs (CO)'!I34</f>
        <v>0</v>
      </c>
      <c r="J16" s="985" t="s">
        <v>602</v>
      </c>
      <c r="K16" s="461"/>
      <c r="L16" s="461"/>
      <c r="M16" s="461"/>
      <c r="N16" s="461"/>
      <c r="O16" s="461"/>
      <c r="P16" s="2409" t="s">
        <v>593</v>
      </c>
      <c r="Q16" s="2410"/>
    </row>
    <row r="17" spans="2:17" ht="13.5" customHeight="1" x14ac:dyDescent="0.3">
      <c r="B17" s="2433" t="s">
        <v>65</v>
      </c>
      <c r="C17" s="2434"/>
      <c r="D17" s="258">
        <f>+'Construction Costs (CO)'!E39</f>
        <v>0</v>
      </c>
      <c r="E17" s="179">
        <f>+'Construction Costs (CO)'!F39</f>
        <v>0</v>
      </c>
      <c r="F17" s="178">
        <f>+'Construction Costs (CO)'!G39</f>
        <v>0</v>
      </c>
      <c r="G17" s="70"/>
      <c r="H17" s="36"/>
      <c r="J17" s="982"/>
      <c r="K17" s="983"/>
      <c r="L17" s="983"/>
      <c r="M17" s="983"/>
      <c r="N17" s="983"/>
      <c r="O17" s="983"/>
      <c r="P17" s="2415"/>
      <c r="Q17" s="2416"/>
    </row>
    <row r="18" spans="2:17" ht="13.5" customHeight="1" thickBot="1" x14ac:dyDescent="0.35">
      <c r="B18" s="2424" t="s">
        <v>66</v>
      </c>
      <c r="C18" s="2425"/>
      <c r="D18" s="258">
        <f>+'Construction Costs (CO)'!E44</f>
        <v>0</v>
      </c>
      <c r="E18" s="179">
        <f>+'Construction Costs (CO)'!F44</f>
        <v>0</v>
      </c>
      <c r="F18" s="178">
        <f>+'Construction Costs (CO)'!G44</f>
        <v>0</v>
      </c>
      <c r="G18" s="259">
        <f>+'Construction Costs (CO)'!H44</f>
        <v>0</v>
      </c>
      <c r="H18" s="260">
        <f>+'Construction Costs (CO)'!I44</f>
        <v>0</v>
      </c>
      <c r="J18" s="982"/>
      <c r="K18" s="983"/>
      <c r="L18" s="983"/>
      <c r="M18" s="983"/>
      <c r="N18" s="983"/>
      <c r="O18" s="983"/>
      <c r="P18" s="2413"/>
      <c r="Q18" s="2414"/>
    </row>
    <row r="19" spans="2:17" ht="13.5" customHeight="1" thickBot="1" x14ac:dyDescent="0.35">
      <c r="B19" s="2422" t="s">
        <v>67</v>
      </c>
      <c r="C19" s="2423"/>
      <c r="D19" s="250">
        <f>SUM(D13:D18)</f>
        <v>0</v>
      </c>
      <c r="E19" s="250">
        <f>SUM(E13:E18)</f>
        <v>0</v>
      </c>
      <c r="F19" s="251">
        <f>SUM(F13:F18)</f>
        <v>0</v>
      </c>
      <c r="G19" s="252">
        <f>SUM(G13:G18)</f>
        <v>0</v>
      </c>
      <c r="H19" s="253">
        <f>SUM(H13:H18)</f>
        <v>0</v>
      </c>
      <c r="J19" s="982"/>
      <c r="K19" s="983"/>
      <c r="L19" s="983"/>
      <c r="M19" s="983"/>
      <c r="N19" s="983"/>
      <c r="O19" s="983"/>
      <c r="P19" s="2413"/>
      <c r="Q19" s="2414"/>
    </row>
    <row r="20" spans="2:17" ht="13.5" customHeight="1" thickBot="1" x14ac:dyDescent="0.35">
      <c r="B20" s="996" t="s">
        <v>68</v>
      </c>
      <c r="C20" s="997"/>
      <c r="D20" s="997"/>
      <c r="E20" s="997"/>
      <c r="F20" s="997"/>
      <c r="G20" s="997"/>
      <c r="H20" s="998"/>
      <c r="J20" s="18"/>
      <c r="P20" s="2407"/>
      <c r="Q20" s="2408"/>
    </row>
    <row r="21" spans="2:17" ht="13.5" customHeight="1" thickBot="1" x14ac:dyDescent="0.35">
      <c r="B21" s="2429" t="s">
        <v>69</v>
      </c>
      <c r="C21" s="2430"/>
      <c r="D21" s="22"/>
      <c r="E21" s="27"/>
      <c r="F21" s="62">
        <f>D21</f>
        <v>0</v>
      </c>
      <c r="G21" s="64"/>
      <c r="H21" s="34">
        <f>F21</f>
        <v>0</v>
      </c>
      <c r="J21" s="460"/>
      <c r="K21" s="461"/>
      <c r="L21" s="461"/>
      <c r="M21" s="461"/>
      <c r="N21" s="461"/>
      <c r="O21" s="986" t="s">
        <v>369</v>
      </c>
      <c r="P21" s="2411">
        <f>SUM(P17:Q20)</f>
        <v>0</v>
      </c>
      <c r="Q21" s="2412"/>
    </row>
    <row r="22" spans="2:17" ht="13.5" customHeight="1" thickBot="1" x14ac:dyDescent="0.35">
      <c r="B22" s="2433" t="s">
        <v>70</v>
      </c>
      <c r="C22" s="2434"/>
      <c r="D22" s="24"/>
      <c r="E22" s="26"/>
      <c r="F22" s="62">
        <f t="shared" ref="F22:F28" si="0">D22</f>
        <v>0</v>
      </c>
      <c r="G22" s="59"/>
      <c r="H22" s="34">
        <f>F22</f>
        <v>0</v>
      </c>
    </row>
    <row r="23" spans="2:17" ht="13.5" customHeight="1" thickBot="1" x14ac:dyDescent="0.35">
      <c r="B23" s="2433" t="s">
        <v>71</v>
      </c>
      <c r="C23" s="2434"/>
      <c r="D23" s="24"/>
      <c r="E23" s="26"/>
      <c r="F23" s="62">
        <f t="shared" si="0"/>
        <v>0</v>
      </c>
      <c r="G23" s="59"/>
      <c r="H23" s="34">
        <f>F23</f>
        <v>0</v>
      </c>
      <c r="J23" s="2417" t="s">
        <v>595</v>
      </c>
      <c r="K23" s="2418"/>
      <c r="L23" s="2418"/>
      <c r="M23" s="2418"/>
      <c r="N23" s="2418"/>
      <c r="O23" s="2418"/>
      <c r="P23" s="2418"/>
      <c r="Q23" s="2419"/>
    </row>
    <row r="24" spans="2:17" ht="13.5" customHeight="1" thickBot="1" x14ac:dyDescent="0.35">
      <c r="B24" s="2433" t="s">
        <v>72</v>
      </c>
      <c r="C24" s="2434"/>
      <c r="D24" s="258" t="e">
        <f>MAX('Construction Costs (CO)'!N12,'Construction Costs (CO)'!N15)</f>
        <v>#REF!</v>
      </c>
      <c r="E24" s="26"/>
      <c r="F24" s="62" t="e">
        <f t="shared" si="0"/>
        <v>#REF!</v>
      </c>
      <c r="G24" s="59"/>
      <c r="H24" s="258" t="e">
        <f>+D24</f>
        <v>#REF!</v>
      </c>
      <c r="J24" s="985" t="s">
        <v>602</v>
      </c>
      <c r="K24" s="461"/>
      <c r="L24" s="461"/>
      <c r="M24" s="461"/>
      <c r="N24" s="461"/>
      <c r="O24" s="461"/>
      <c r="P24" s="2409" t="s">
        <v>593</v>
      </c>
      <c r="Q24" s="2410"/>
    </row>
    <row r="25" spans="2:17" ht="13.5" customHeight="1" x14ac:dyDescent="0.3">
      <c r="B25" s="2424" t="s">
        <v>73</v>
      </c>
      <c r="C25" s="2425"/>
      <c r="D25" s="28"/>
      <c r="E25" s="29"/>
      <c r="F25" s="62">
        <f t="shared" si="0"/>
        <v>0</v>
      </c>
      <c r="G25" s="67"/>
      <c r="H25" s="35">
        <f>F25</f>
        <v>0</v>
      </c>
      <c r="J25" s="982"/>
      <c r="K25" s="983"/>
      <c r="L25" s="983"/>
      <c r="M25" s="983"/>
      <c r="N25" s="983"/>
      <c r="O25" s="983"/>
      <c r="P25" s="2415"/>
      <c r="Q25" s="2416"/>
    </row>
    <row r="26" spans="2:17" ht="13.5" customHeight="1" x14ac:dyDescent="0.3">
      <c r="B26" s="976" t="s">
        <v>603</v>
      </c>
      <c r="C26" s="977"/>
      <c r="D26" s="28"/>
      <c r="E26" s="29"/>
      <c r="F26" s="62">
        <f t="shared" si="0"/>
        <v>0</v>
      </c>
      <c r="G26" s="67"/>
      <c r="H26" s="35">
        <f>F26</f>
        <v>0</v>
      </c>
      <c r="J26" s="982"/>
      <c r="K26" s="983"/>
      <c r="L26" s="983"/>
      <c r="M26" s="983"/>
      <c r="N26" s="983"/>
      <c r="O26" s="983"/>
      <c r="P26" s="2413"/>
      <c r="Q26" s="2414"/>
    </row>
    <row r="27" spans="2:17" ht="13.5" customHeight="1" x14ac:dyDescent="0.3">
      <c r="B27" s="976" t="s">
        <v>604</v>
      </c>
      <c r="C27" s="977"/>
      <c r="D27" s="28"/>
      <c r="E27" s="29"/>
      <c r="F27" s="62">
        <f t="shared" si="0"/>
        <v>0</v>
      </c>
      <c r="G27" s="67"/>
      <c r="H27" s="35">
        <f>F27</f>
        <v>0</v>
      </c>
      <c r="J27" s="982"/>
      <c r="K27" s="983"/>
      <c r="L27" s="983"/>
      <c r="M27" s="983"/>
      <c r="N27" s="983"/>
      <c r="O27" s="983"/>
      <c r="P27" s="2413"/>
      <c r="Q27" s="2414"/>
    </row>
    <row r="28" spans="2:17" ht="13.5" customHeight="1" thickBot="1" x14ac:dyDescent="0.35">
      <c r="B28" s="980" t="s">
        <v>585</v>
      </c>
      <c r="C28" s="981"/>
      <c r="D28" s="990">
        <f>P21</f>
        <v>0</v>
      </c>
      <c r="E28" s="984"/>
      <c r="F28" s="62">
        <f t="shared" si="0"/>
        <v>0</v>
      </c>
      <c r="G28" s="60"/>
      <c r="H28" s="35">
        <f>F28</f>
        <v>0</v>
      </c>
      <c r="J28" s="18"/>
      <c r="P28" s="2407"/>
      <c r="Q28" s="2408"/>
    </row>
    <row r="29" spans="2:17" ht="13.5" customHeight="1" thickBot="1" x14ac:dyDescent="0.35">
      <c r="B29" s="2422" t="s">
        <v>59</v>
      </c>
      <c r="C29" s="2423"/>
      <c r="D29" s="250" t="e">
        <f>SUM(D21:D28)</f>
        <v>#REF!</v>
      </c>
      <c r="E29" s="250">
        <f>SUM(E21:E28)</f>
        <v>0</v>
      </c>
      <c r="F29" s="251" t="e">
        <f>SUM(F21:F28)</f>
        <v>#REF!</v>
      </c>
      <c r="G29" s="252">
        <f>SUM(G21:G28)</f>
        <v>0</v>
      </c>
      <c r="H29" s="253" t="e">
        <f>SUM(H21:H28)</f>
        <v>#REF!</v>
      </c>
      <c r="J29" s="460"/>
      <c r="K29" s="461"/>
      <c r="L29" s="461"/>
      <c r="M29" s="461"/>
      <c r="N29" s="461"/>
      <c r="O29" s="986" t="s">
        <v>369</v>
      </c>
      <c r="P29" s="2411">
        <f>SUM(P25:Q28)</f>
        <v>0</v>
      </c>
      <c r="Q29" s="2412"/>
    </row>
    <row r="30" spans="2:17" ht="13.5" customHeight="1" thickBot="1" x14ac:dyDescent="0.35">
      <c r="B30" s="995" t="s">
        <v>74</v>
      </c>
      <c r="C30" s="997"/>
      <c r="D30" s="997"/>
      <c r="E30" s="997"/>
      <c r="F30" s="997"/>
      <c r="G30" s="997"/>
      <c r="H30" s="998"/>
    </row>
    <row r="31" spans="2:17" ht="13.5" customHeight="1" thickBot="1" x14ac:dyDescent="0.35">
      <c r="B31" s="2429" t="s">
        <v>75</v>
      </c>
      <c r="C31" s="2430"/>
      <c r="D31" s="22"/>
      <c r="E31" s="27"/>
      <c r="F31" s="62">
        <f>D31</f>
        <v>0</v>
      </c>
      <c r="G31" s="64"/>
      <c r="H31" s="35">
        <f>F31</f>
        <v>0</v>
      </c>
      <c r="J31" s="2417" t="s">
        <v>596</v>
      </c>
      <c r="K31" s="2418"/>
      <c r="L31" s="2418"/>
      <c r="M31" s="2418"/>
      <c r="N31" s="2418"/>
      <c r="O31" s="2418"/>
      <c r="P31" s="2418"/>
      <c r="Q31" s="2419"/>
    </row>
    <row r="32" spans="2:17" ht="13.5" customHeight="1" thickBot="1" x14ac:dyDescent="0.35">
      <c r="B32" s="2433" t="s">
        <v>76</v>
      </c>
      <c r="C32" s="2434"/>
      <c r="D32" s="24"/>
      <c r="E32" s="26"/>
      <c r="F32" s="62">
        <f>D32</f>
        <v>0</v>
      </c>
      <c r="G32" s="59"/>
      <c r="H32" s="35">
        <f>F32</f>
        <v>0</v>
      </c>
      <c r="J32" s="985" t="s">
        <v>602</v>
      </c>
      <c r="K32" s="461"/>
      <c r="L32" s="461"/>
      <c r="M32" s="461"/>
      <c r="N32" s="461"/>
      <c r="O32" s="461"/>
      <c r="P32" s="2409" t="s">
        <v>593</v>
      </c>
      <c r="Q32" s="2410"/>
    </row>
    <row r="33" spans="2:17" ht="13.5" customHeight="1" x14ac:dyDescent="0.3">
      <c r="B33" s="2433" t="s">
        <v>77</v>
      </c>
      <c r="C33" s="2434"/>
      <c r="D33" s="24"/>
      <c r="E33" s="26"/>
      <c r="F33" s="62">
        <f>D33</f>
        <v>0</v>
      </c>
      <c r="G33" s="59"/>
      <c r="H33" s="35">
        <f>F33</f>
        <v>0</v>
      </c>
      <c r="J33" s="982"/>
      <c r="K33" s="983"/>
      <c r="L33" s="983"/>
      <c r="M33" s="983"/>
      <c r="N33" s="983"/>
      <c r="O33" s="983"/>
      <c r="P33" s="2415"/>
      <c r="Q33" s="2416"/>
    </row>
    <row r="34" spans="2:17" ht="13.5" customHeight="1" x14ac:dyDescent="0.3">
      <c r="B34" s="2433" t="s">
        <v>78</v>
      </c>
      <c r="C34" s="2434"/>
      <c r="D34" s="24"/>
      <c r="E34" s="26"/>
      <c r="F34" s="62">
        <f>D34</f>
        <v>0</v>
      </c>
      <c r="G34" s="59"/>
      <c r="H34" s="35">
        <f>F34</f>
        <v>0</v>
      </c>
      <c r="J34" s="982"/>
      <c r="K34" s="983"/>
      <c r="L34" s="983"/>
      <c r="M34" s="983"/>
      <c r="N34" s="983"/>
      <c r="O34" s="983"/>
      <c r="P34" s="2413"/>
      <c r="Q34" s="2414"/>
    </row>
    <row r="35" spans="2:17" ht="13.5" customHeight="1" thickBot="1" x14ac:dyDescent="0.35">
      <c r="B35" s="2433" t="s">
        <v>586</v>
      </c>
      <c r="C35" s="2434"/>
      <c r="D35" s="258">
        <f>P29</f>
        <v>0</v>
      </c>
      <c r="E35" s="26"/>
      <c r="F35" s="62">
        <f>D35</f>
        <v>0</v>
      </c>
      <c r="G35" s="59"/>
      <c r="H35" s="35">
        <f>F35</f>
        <v>0</v>
      </c>
      <c r="J35" s="982"/>
      <c r="K35" s="983"/>
      <c r="L35" s="983"/>
      <c r="M35" s="983"/>
      <c r="N35" s="983"/>
      <c r="O35" s="983"/>
      <c r="P35" s="2413"/>
      <c r="Q35" s="2414"/>
    </row>
    <row r="36" spans="2:17" ht="13.5" customHeight="1" thickBot="1" x14ac:dyDescent="0.35">
      <c r="B36" s="2422" t="s">
        <v>59</v>
      </c>
      <c r="C36" s="2423"/>
      <c r="D36" s="250">
        <f>SUM(D31:D35)</f>
        <v>0</v>
      </c>
      <c r="E36" s="250">
        <f>SUM(E31:E35)</f>
        <v>0</v>
      </c>
      <c r="F36" s="251">
        <f>SUM(F31:F35)</f>
        <v>0</v>
      </c>
      <c r="G36" s="252">
        <f>SUM(G31:G35)</f>
        <v>0</v>
      </c>
      <c r="H36" s="253">
        <f>SUM(H31:H35)</f>
        <v>0</v>
      </c>
      <c r="J36" s="18"/>
      <c r="P36" s="2407"/>
      <c r="Q36" s="2408"/>
    </row>
    <row r="37" spans="2:17" ht="13.5" customHeight="1" thickBot="1" x14ac:dyDescent="0.35">
      <c r="B37" s="995" t="s">
        <v>79</v>
      </c>
      <c r="C37" s="997"/>
      <c r="D37" s="997"/>
      <c r="E37" s="997"/>
      <c r="F37" s="997"/>
      <c r="G37" s="997"/>
      <c r="H37" s="998"/>
      <c r="J37" s="460"/>
      <c r="K37" s="461"/>
      <c r="L37" s="461"/>
      <c r="M37" s="461"/>
      <c r="N37" s="461"/>
      <c r="O37" s="986" t="s">
        <v>369</v>
      </c>
      <c r="P37" s="2411">
        <f>SUM(P33:Q36)</f>
        <v>0</v>
      </c>
      <c r="Q37" s="2412"/>
    </row>
    <row r="38" spans="2:17" ht="13.5" customHeight="1" thickBot="1" x14ac:dyDescent="0.35">
      <c r="B38" s="2429" t="s">
        <v>80</v>
      </c>
      <c r="C38" s="2430"/>
      <c r="D38" s="22"/>
      <c r="E38" s="27"/>
      <c r="F38" s="62">
        <f>D38</f>
        <v>0</v>
      </c>
      <c r="G38" s="64"/>
      <c r="H38" s="35">
        <f>F38</f>
        <v>0</v>
      </c>
    </row>
    <row r="39" spans="2:17" ht="13.5" customHeight="1" thickBot="1" x14ac:dyDescent="0.35">
      <c r="B39" s="2433" t="s">
        <v>81</v>
      </c>
      <c r="C39" s="2434"/>
      <c r="D39" s="24"/>
      <c r="E39" s="26"/>
      <c r="F39" s="62">
        <f t="shared" ref="F39:F48" si="1">D39</f>
        <v>0</v>
      </c>
      <c r="G39" s="59"/>
      <c r="H39" s="35">
        <f t="shared" ref="H39:H48" si="2">F39</f>
        <v>0</v>
      </c>
      <c r="J39" s="2417" t="s">
        <v>597</v>
      </c>
      <c r="K39" s="2418"/>
      <c r="L39" s="2418"/>
      <c r="M39" s="2418"/>
      <c r="N39" s="2418"/>
      <c r="O39" s="2418"/>
      <c r="P39" s="2418"/>
      <c r="Q39" s="2419"/>
    </row>
    <row r="40" spans="2:17" ht="13.5" customHeight="1" thickBot="1" x14ac:dyDescent="0.35">
      <c r="B40" s="2433" t="s">
        <v>82</v>
      </c>
      <c r="C40" s="2434"/>
      <c r="D40" s="24"/>
      <c r="E40" s="26"/>
      <c r="F40" s="62">
        <f t="shared" si="1"/>
        <v>0</v>
      </c>
      <c r="G40" s="59"/>
      <c r="H40" s="35">
        <f t="shared" si="2"/>
        <v>0</v>
      </c>
      <c r="J40" s="985" t="s">
        <v>602</v>
      </c>
      <c r="K40" s="461"/>
      <c r="L40" s="461"/>
      <c r="M40" s="461"/>
      <c r="N40" s="461"/>
      <c r="O40" s="461"/>
      <c r="P40" s="2409" t="s">
        <v>593</v>
      </c>
      <c r="Q40" s="2410"/>
    </row>
    <row r="41" spans="2:17" ht="13.5" customHeight="1" x14ac:dyDescent="0.3">
      <c r="B41" s="2433" t="s">
        <v>17</v>
      </c>
      <c r="C41" s="2434"/>
      <c r="D41" s="24"/>
      <c r="E41" s="26"/>
      <c r="F41" s="62">
        <f t="shared" si="1"/>
        <v>0</v>
      </c>
      <c r="G41" s="59"/>
      <c r="H41" s="35">
        <f t="shared" si="2"/>
        <v>0</v>
      </c>
      <c r="J41" s="982"/>
      <c r="K41" s="983"/>
      <c r="L41" s="983"/>
      <c r="M41" s="983"/>
      <c r="N41" s="983"/>
      <c r="O41" s="983"/>
      <c r="P41" s="2415"/>
      <c r="Q41" s="2416"/>
    </row>
    <row r="42" spans="2:17" ht="13.5" customHeight="1" x14ac:dyDescent="0.3">
      <c r="B42" s="2433" t="s">
        <v>83</v>
      </c>
      <c r="C42" s="2434"/>
      <c r="D42" s="24"/>
      <c r="E42" s="26"/>
      <c r="F42" s="62">
        <f t="shared" si="1"/>
        <v>0</v>
      </c>
      <c r="G42" s="59"/>
      <c r="H42" s="35">
        <f t="shared" si="2"/>
        <v>0</v>
      </c>
      <c r="J42" s="982"/>
      <c r="K42" s="983"/>
      <c r="L42" s="983"/>
      <c r="M42" s="983"/>
      <c r="N42" s="983"/>
      <c r="O42" s="983"/>
      <c r="P42" s="2413"/>
      <c r="Q42" s="2414"/>
    </row>
    <row r="43" spans="2:17" ht="13.5" customHeight="1" x14ac:dyDescent="0.3">
      <c r="B43" s="2433" t="s">
        <v>84</v>
      </c>
      <c r="C43" s="2434"/>
      <c r="D43" s="24"/>
      <c r="E43" s="26"/>
      <c r="F43" s="62">
        <f t="shared" si="1"/>
        <v>0</v>
      </c>
      <c r="G43" s="59"/>
      <c r="H43" s="35">
        <f t="shared" si="2"/>
        <v>0</v>
      </c>
      <c r="J43" s="982"/>
      <c r="K43" s="983"/>
      <c r="L43" s="983"/>
      <c r="M43" s="983"/>
      <c r="N43" s="983"/>
      <c r="O43" s="983"/>
      <c r="P43" s="2413"/>
      <c r="Q43" s="2414"/>
    </row>
    <row r="44" spans="2:17" ht="13.5" customHeight="1" thickBot="1" x14ac:dyDescent="0.35">
      <c r="B44" s="2433" t="s">
        <v>85</v>
      </c>
      <c r="C44" s="2434"/>
      <c r="D44" s="24"/>
      <c r="E44" s="26"/>
      <c r="F44" s="62">
        <f t="shared" si="1"/>
        <v>0</v>
      </c>
      <c r="G44" s="59"/>
      <c r="H44" s="35">
        <f t="shared" si="2"/>
        <v>0</v>
      </c>
      <c r="J44" s="18"/>
      <c r="P44" s="2407"/>
      <c r="Q44" s="2408"/>
    </row>
    <row r="45" spans="2:17" ht="13.5" customHeight="1" thickBot="1" x14ac:dyDescent="0.35">
      <c r="B45" s="2433" t="s">
        <v>86</v>
      </c>
      <c r="C45" s="2434"/>
      <c r="D45" s="24"/>
      <c r="E45" s="26"/>
      <c r="F45" s="62">
        <f t="shared" si="1"/>
        <v>0</v>
      </c>
      <c r="G45" s="59"/>
      <c r="H45" s="35">
        <f t="shared" si="2"/>
        <v>0</v>
      </c>
      <c r="J45" s="460"/>
      <c r="K45" s="461"/>
      <c r="L45" s="461"/>
      <c r="M45" s="461"/>
      <c r="N45" s="461"/>
      <c r="O45" s="986" t="s">
        <v>369</v>
      </c>
      <c r="P45" s="2411">
        <f>SUM(P41:Q44)</f>
        <v>0</v>
      </c>
      <c r="Q45" s="2412"/>
    </row>
    <row r="46" spans="2:17" ht="13.5" customHeight="1" thickBot="1" x14ac:dyDescent="0.35">
      <c r="B46" s="2433" t="s">
        <v>11</v>
      </c>
      <c r="C46" s="2434"/>
      <c r="D46" s="24"/>
      <c r="E46" s="26"/>
      <c r="F46" s="62">
        <f t="shared" si="1"/>
        <v>0</v>
      </c>
      <c r="G46" s="59"/>
      <c r="H46" s="35">
        <f t="shared" si="2"/>
        <v>0</v>
      </c>
    </row>
    <row r="47" spans="2:17" ht="13.5" customHeight="1" thickBot="1" x14ac:dyDescent="0.35">
      <c r="B47" s="2424" t="s">
        <v>87</v>
      </c>
      <c r="C47" s="2425"/>
      <c r="D47" s="28"/>
      <c r="E47" s="29"/>
      <c r="F47" s="62">
        <f t="shared" si="1"/>
        <v>0</v>
      </c>
      <c r="G47" s="67"/>
      <c r="H47" s="35">
        <f t="shared" si="2"/>
        <v>0</v>
      </c>
      <c r="J47" s="2417" t="s">
        <v>598</v>
      </c>
      <c r="K47" s="2418"/>
      <c r="L47" s="2418"/>
      <c r="M47" s="2418"/>
      <c r="N47" s="2418"/>
      <c r="O47" s="2418"/>
      <c r="P47" s="2418"/>
      <c r="Q47" s="2419"/>
    </row>
    <row r="48" spans="2:17" ht="13.5" customHeight="1" thickBot="1" x14ac:dyDescent="0.35">
      <c r="B48" s="980" t="s">
        <v>587</v>
      </c>
      <c r="C48" s="981"/>
      <c r="D48" s="990">
        <f>P37</f>
        <v>0</v>
      </c>
      <c r="E48" s="984"/>
      <c r="F48" s="62">
        <f t="shared" si="1"/>
        <v>0</v>
      </c>
      <c r="G48" s="60"/>
      <c r="H48" s="35">
        <f t="shared" si="2"/>
        <v>0</v>
      </c>
      <c r="J48" s="985" t="s">
        <v>602</v>
      </c>
      <c r="K48" s="461"/>
      <c r="L48" s="461"/>
      <c r="M48" s="461"/>
      <c r="N48" s="461"/>
      <c r="O48" s="461"/>
      <c r="P48" s="2409" t="s">
        <v>593</v>
      </c>
      <c r="Q48" s="2410"/>
    </row>
    <row r="49" spans="2:17" ht="13.5" customHeight="1" thickBot="1" x14ac:dyDescent="0.35">
      <c r="B49" s="2422" t="s">
        <v>59</v>
      </c>
      <c r="C49" s="2423"/>
      <c r="D49" s="250">
        <f>SUM(D38:D48)</f>
        <v>0</v>
      </c>
      <c r="E49" s="250">
        <f>SUM(E38:E48)</f>
        <v>0</v>
      </c>
      <c r="F49" s="251">
        <f>SUM(F38:F48)</f>
        <v>0</v>
      </c>
      <c r="G49" s="252">
        <f>SUM(G38:G48)</f>
        <v>0</v>
      </c>
      <c r="H49" s="253">
        <f>SUM(H38:H48)</f>
        <v>0</v>
      </c>
      <c r="J49" s="982"/>
      <c r="K49" s="983"/>
      <c r="L49" s="983"/>
      <c r="M49" s="983"/>
      <c r="N49" s="983"/>
      <c r="O49" s="983"/>
      <c r="P49" s="2415"/>
      <c r="Q49" s="2416"/>
    </row>
    <row r="50" spans="2:17" ht="13.5" customHeight="1" thickBot="1" x14ac:dyDescent="0.35">
      <c r="B50" s="995" t="s">
        <v>88</v>
      </c>
      <c r="C50" s="997"/>
      <c r="D50" s="997"/>
      <c r="E50" s="997"/>
      <c r="F50" s="997"/>
      <c r="G50" s="997"/>
      <c r="H50" s="998"/>
      <c r="J50" s="982"/>
      <c r="K50" s="983"/>
      <c r="L50" s="983"/>
      <c r="M50" s="983"/>
      <c r="N50" s="983"/>
      <c r="O50" s="983"/>
      <c r="P50" s="2413"/>
      <c r="Q50" s="2414"/>
    </row>
    <row r="51" spans="2:17" ht="13.5" customHeight="1" x14ac:dyDescent="0.3">
      <c r="B51" s="2429" t="s">
        <v>89</v>
      </c>
      <c r="C51" s="2430"/>
      <c r="D51" s="22"/>
      <c r="E51" s="27"/>
      <c r="F51" s="62">
        <f>D51</f>
        <v>0</v>
      </c>
      <c r="G51" s="68"/>
      <c r="H51" s="69"/>
      <c r="J51" s="982"/>
      <c r="K51" s="983"/>
      <c r="L51" s="983"/>
      <c r="M51" s="983"/>
      <c r="N51" s="983"/>
      <c r="O51" s="983"/>
      <c r="P51" s="2413"/>
      <c r="Q51" s="2414"/>
    </row>
    <row r="52" spans="2:17" ht="13.5" customHeight="1" thickBot="1" x14ac:dyDescent="0.35">
      <c r="B52" s="2433" t="s">
        <v>90</v>
      </c>
      <c r="C52" s="2434"/>
      <c r="D52" s="24"/>
      <c r="E52" s="26"/>
      <c r="F52" s="62">
        <f t="shared" ref="F52:F60" si="3">D52</f>
        <v>0</v>
      </c>
      <c r="G52" s="70"/>
      <c r="H52" s="36"/>
      <c r="J52" s="18"/>
      <c r="P52" s="2407"/>
      <c r="Q52" s="2408"/>
    </row>
    <row r="53" spans="2:17" ht="13.5" customHeight="1" thickBot="1" x14ac:dyDescent="0.35">
      <c r="B53" s="2433" t="s">
        <v>83</v>
      </c>
      <c r="C53" s="2434"/>
      <c r="D53" s="24"/>
      <c r="E53" s="26"/>
      <c r="F53" s="62">
        <f t="shared" si="3"/>
        <v>0</v>
      </c>
      <c r="G53" s="70"/>
      <c r="H53" s="36"/>
      <c r="J53" s="460"/>
      <c r="K53" s="461"/>
      <c r="L53" s="461"/>
      <c r="M53" s="461"/>
      <c r="N53" s="461"/>
      <c r="O53" s="986" t="s">
        <v>369</v>
      </c>
      <c r="P53" s="2411">
        <f>SUM(P49:Q52)</f>
        <v>0</v>
      </c>
      <c r="Q53" s="2412"/>
    </row>
    <row r="54" spans="2:17" ht="13.5" customHeight="1" thickBot="1" x14ac:dyDescent="0.35">
      <c r="B54" s="2433" t="s">
        <v>84</v>
      </c>
      <c r="C54" s="2434"/>
      <c r="D54" s="24"/>
      <c r="E54" s="26"/>
      <c r="F54" s="62">
        <f t="shared" si="3"/>
        <v>0</v>
      </c>
      <c r="G54" s="70"/>
      <c r="H54" s="36"/>
    </row>
    <row r="55" spans="2:17" ht="13.5" customHeight="1" thickBot="1" x14ac:dyDescent="0.35">
      <c r="B55" s="2433" t="s">
        <v>86</v>
      </c>
      <c r="C55" s="2434"/>
      <c r="D55" s="24"/>
      <c r="E55" s="26"/>
      <c r="F55" s="62">
        <f t="shared" si="3"/>
        <v>0</v>
      </c>
      <c r="G55" s="70"/>
      <c r="H55" s="36"/>
      <c r="J55" s="2417" t="s">
        <v>599</v>
      </c>
      <c r="K55" s="2418"/>
      <c r="L55" s="2418"/>
      <c r="M55" s="2418"/>
      <c r="N55" s="2418"/>
      <c r="O55" s="2418"/>
      <c r="P55" s="2418"/>
      <c r="Q55" s="2419"/>
    </row>
    <row r="56" spans="2:17" ht="13.5" customHeight="1" thickBot="1" x14ac:dyDescent="0.35">
      <c r="B56" s="2433" t="s">
        <v>11</v>
      </c>
      <c r="C56" s="2434"/>
      <c r="D56" s="24"/>
      <c r="E56" s="26"/>
      <c r="F56" s="62">
        <f t="shared" si="3"/>
        <v>0</v>
      </c>
      <c r="G56" s="70"/>
      <c r="H56" s="36"/>
      <c r="J56" s="985" t="s">
        <v>602</v>
      </c>
      <c r="K56" s="461"/>
      <c r="L56" s="461"/>
      <c r="M56" s="461"/>
      <c r="N56" s="461"/>
      <c r="O56" s="461"/>
      <c r="P56" s="2409" t="s">
        <v>593</v>
      </c>
      <c r="Q56" s="2410"/>
    </row>
    <row r="57" spans="2:17" ht="13.5" customHeight="1" x14ac:dyDescent="0.3">
      <c r="B57" s="991" t="s">
        <v>610</v>
      </c>
      <c r="C57" s="992"/>
      <c r="D57" s="24"/>
      <c r="E57" s="26"/>
      <c r="F57" s="62">
        <f t="shared" si="3"/>
        <v>0</v>
      </c>
      <c r="G57" s="70"/>
      <c r="H57" s="36"/>
      <c r="J57" s="1042"/>
      <c r="K57" s="988"/>
      <c r="L57" s="988"/>
      <c r="M57" s="988"/>
      <c r="N57" s="988"/>
      <c r="O57" s="1043"/>
      <c r="P57" s="2420"/>
      <c r="Q57" s="2421"/>
    </row>
    <row r="58" spans="2:17" ht="13.5" customHeight="1" x14ac:dyDescent="0.3">
      <c r="B58" s="2450" t="s">
        <v>91</v>
      </c>
      <c r="C58" s="2451"/>
      <c r="D58" s="24"/>
      <c r="E58" s="26"/>
      <c r="F58" s="62">
        <f t="shared" si="3"/>
        <v>0</v>
      </c>
      <c r="G58" s="70"/>
      <c r="H58" s="36"/>
      <c r="J58" s="982"/>
      <c r="K58" s="983"/>
      <c r="L58" s="983"/>
      <c r="M58" s="983"/>
      <c r="N58" s="983"/>
      <c r="O58" s="983"/>
      <c r="P58" s="2413"/>
      <c r="Q58" s="2414"/>
    </row>
    <row r="59" spans="2:17" ht="13.5" customHeight="1" x14ac:dyDescent="0.3">
      <c r="B59" s="2446" t="s">
        <v>92</v>
      </c>
      <c r="C59" s="2447"/>
      <c r="D59" s="28"/>
      <c r="E59" s="29"/>
      <c r="F59" s="62">
        <f t="shared" si="3"/>
        <v>0</v>
      </c>
      <c r="G59" s="73"/>
      <c r="H59" s="37"/>
      <c r="J59" s="982"/>
      <c r="K59" s="983"/>
      <c r="L59" s="983"/>
      <c r="M59" s="983"/>
      <c r="N59" s="983"/>
      <c r="O59" s="983"/>
      <c r="P59" s="2413"/>
      <c r="Q59" s="2414"/>
    </row>
    <row r="60" spans="2:17" ht="13.5" customHeight="1" thickBot="1" x14ac:dyDescent="0.35">
      <c r="B60" s="978" t="s">
        <v>588</v>
      </c>
      <c r="C60" s="979"/>
      <c r="D60" s="712">
        <f>P45</f>
        <v>0</v>
      </c>
      <c r="E60" s="29"/>
      <c r="F60" s="62">
        <f t="shared" si="3"/>
        <v>0</v>
      </c>
      <c r="G60" s="73"/>
      <c r="H60" s="37"/>
      <c r="J60" s="18"/>
      <c r="P60" s="2407"/>
      <c r="Q60" s="2408"/>
    </row>
    <row r="61" spans="2:17" ht="13.5" customHeight="1" thickBot="1" x14ac:dyDescent="0.35">
      <c r="B61" s="2448" t="s">
        <v>59</v>
      </c>
      <c r="C61" s="2449"/>
      <c r="D61" s="250">
        <f>SUM(D51:D60)</f>
        <v>0</v>
      </c>
      <c r="E61" s="250">
        <f>SUM(E51:E60)</f>
        <v>0</v>
      </c>
      <c r="F61" s="251">
        <f>SUM(F51:F60)</f>
        <v>0</v>
      </c>
      <c r="G61" s="71"/>
      <c r="H61" s="72"/>
      <c r="J61" s="460"/>
      <c r="K61" s="461"/>
      <c r="L61" s="461"/>
      <c r="M61" s="461"/>
      <c r="N61" s="461"/>
      <c r="O61" s="986" t="s">
        <v>369</v>
      </c>
      <c r="P61" s="2411">
        <f>SUM(P58:Q60)</f>
        <v>0</v>
      </c>
      <c r="Q61" s="2412"/>
    </row>
    <row r="62" spans="2:17" ht="13.5" customHeight="1" thickBot="1" x14ac:dyDescent="0.35">
      <c r="B62" s="995" t="s">
        <v>93</v>
      </c>
      <c r="C62" s="997"/>
      <c r="D62" s="997"/>
      <c r="E62" s="997"/>
      <c r="F62" s="997"/>
      <c r="G62" s="997"/>
      <c r="H62" s="998"/>
    </row>
    <row r="63" spans="2:17" ht="13.5" customHeight="1" thickBot="1" x14ac:dyDescent="0.35">
      <c r="B63" s="2429" t="s">
        <v>94</v>
      </c>
      <c r="C63" s="2430"/>
      <c r="D63" s="22"/>
      <c r="E63" s="27"/>
      <c r="F63" s="62">
        <f>D63</f>
        <v>0</v>
      </c>
      <c r="G63" s="64"/>
      <c r="H63" s="65">
        <f>F63</f>
        <v>0</v>
      </c>
      <c r="J63" s="2417" t="s">
        <v>600</v>
      </c>
      <c r="K63" s="2418"/>
      <c r="L63" s="2418"/>
      <c r="M63" s="2418"/>
      <c r="N63" s="2418"/>
      <c r="O63" s="2418"/>
      <c r="P63" s="2418"/>
      <c r="Q63" s="2419"/>
    </row>
    <row r="64" spans="2:17" ht="13.5" customHeight="1" thickBot="1" x14ac:dyDescent="0.35">
      <c r="B64" s="2433" t="s">
        <v>446</v>
      </c>
      <c r="C64" s="2434"/>
      <c r="D64" s="24"/>
      <c r="E64" s="26"/>
      <c r="F64" s="62">
        <f t="shared" ref="F64:F69" si="4">D64</f>
        <v>0</v>
      </c>
      <c r="G64" s="59"/>
      <c r="H64" s="34">
        <f>F64</f>
        <v>0</v>
      </c>
      <c r="J64" s="985" t="s">
        <v>602</v>
      </c>
      <c r="K64" s="461"/>
      <c r="L64" s="461"/>
      <c r="M64" s="461"/>
      <c r="N64" s="461"/>
      <c r="O64" s="461"/>
      <c r="P64" s="2409" t="s">
        <v>593</v>
      </c>
      <c r="Q64" s="2410"/>
    </row>
    <row r="65" spans="2:17" ht="13.5" customHeight="1" x14ac:dyDescent="0.3">
      <c r="B65" s="2433" t="s">
        <v>95</v>
      </c>
      <c r="C65" s="2434"/>
      <c r="D65" s="24"/>
      <c r="E65" s="26"/>
      <c r="F65" s="62">
        <f t="shared" si="4"/>
        <v>0</v>
      </c>
      <c r="G65" s="70" t="s">
        <v>56</v>
      </c>
      <c r="H65" s="36" t="s">
        <v>56</v>
      </c>
      <c r="J65" s="982"/>
      <c r="K65" s="983"/>
      <c r="L65" s="983"/>
      <c r="M65" s="983"/>
      <c r="N65" s="983"/>
      <c r="O65" s="983"/>
      <c r="P65" s="2415"/>
      <c r="Q65" s="2416"/>
    </row>
    <row r="66" spans="2:17" ht="13.5" customHeight="1" x14ac:dyDescent="0.3">
      <c r="B66" s="2433" t="s">
        <v>96</v>
      </c>
      <c r="C66" s="2434"/>
      <c r="D66" s="24"/>
      <c r="E66" s="26"/>
      <c r="F66" s="62">
        <f t="shared" si="4"/>
        <v>0</v>
      </c>
      <c r="G66" s="59"/>
      <c r="H66" s="34">
        <f>F66</f>
        <v>0</v>
      </c>
      <c r="J66" s="982"/>
      <c r="K66" s="983"/>
      <c r="L66" s="983"/>
      <c r="M66" s="983"/>
      <c r="N66" s="983"/>
      <c r="O66" s="983"/>
      <c r="P66" s="2413"/>
      <c r="Q66" s="2414"/>
    </row>
    <row r="67" spans="2:17" ht="13.5" customHeight="1" x14ac:dyDescent="0.3">
      <c r="B67" s="991" t="s">
        <v>605</v>
      </c>
      <c r="C67" s="992"/>
      <c r="D67" s="24"/>
      <c r="E67" s="26"/>
      <c r="F67" s="62">
        <f t="shared" si="4"/>
        <v>0</v>
      </c>
      <c r="G67" s="70"/>
      <c r="H67" s="36"/>
      <c r="J67" s="982"/>
      <c r="K67" s="983"/>
      <c r="L67" s="983"/>
      <c r="M67" s="983"/>
      <c r="N67" s="983"/>
      <c r="O67" s="983"/>
      <c r="P67" s="2413"/>
      <c r="Q67" s="2414"/>
    </row>
    <row r="68" spans="2:17" ht="13.5" customHeight="1" thickBot="1" x14ac:dyDescent="0.35">
      <c r="B68" s="2433" t="s">
        <v>97</v>
      </c>
      <c r="C68" s="2434"/>
      <c r="D68" s="24"/>
      <c r="E68" s="26"/>
      <c r="F68" s="62">
        <f t="shared" si="4"/>
        <v>0</v>
      </c>
      <c r="G68" s="70"/>
      <c r="H68" s="36"/>
      <c r="J68" s="18"/>
      <c r="P68" s="2407"/>
      <c r="Q68" s="2408"/>
    </row>
    <row r="69" spans="2:17" ht="13.5" customHeight="1" thickBot="1" x14ac:dyDescent="0.35">
      <c r="B69" s="2446" t="s">
        <v>589</v>
      </c>
      <c r="C69" s="2447"/>
      <c r="D69" s="712">
        <f>P53</f>
        <v>0</v>
      </c>
      <c r="E69" s="29"/>
      <c r="F69" s="62">
        <f t="shared" si="4"/>
        <v>0</v>
      </c>
      <c r="G69" s="67"/>
      <c r="H69" s="35">
        <f>F69</f>
        <v>0</v>
      </c>
      <c r="J69" s="460"/>
      <c r="K69" s="461"/>
      <c r="L69" s="461"/>
      <c r="M69" s="461"/>
      <c r="N69" s="461"/>
      <c r="O69" s="986" t="s">
        <v>369</v>
      </c>
      <c r="P69" s="2411">
        <f>SUM(P65:Q68)</f>
        <v>0</v>
      </c>
      <c r="Q69" s="2412"/>
    </row>
    <row r="70" spans="2:17" ht="13.5" customHeight="1" thickBot="1" x14ac:dyDescent="0.35">
      <c r="B70" s="2448" t="s">
        <v>59</v>
      </c>
      <c r="C70" s="2449"/>
      <c r="D70" s="250">
        <f>SUM(D63:D69)</f>
        <v>0</v>
      </c>
      <c r="E70" s="250">
        <f>SUM(E63:E69)</f>
        <v>0</v>
      </c>
      <c r="F70" s="251">
        <f>SUM(F63:F69)</f>
        <v>0</v>
      </c>
      <c r="G70" s="252">
        <f>SUM(G63:G69)</f>
        <v>0</v>
      </c>
      <c r="H70" s="253">
        <f>SUM(H63:H69)</f>
        <v>0</v>
      </c>
    </row>
    <row r="71" spans="2:17" ht="13.5" customHeight="1" thickBot="1" x14ac:dyDescent="0.35">
      <c r="B71" s="995" t="s">
        <v>98</v>
      </c>
      <c r="C71" s="997"/>
      <c r="D71" s="997"/>
      <c r="E71" s="997"/>
      <c r="F71" s="997"/>
      <c r="G71" s="997"/>
      <c r="H71" s="998"/>
      <c r="J71" s="2248" t="s">
        <v>254</v>
      </c>
      <c r="K71" s="2249"/>
      <c r="L71" s="2249"/>
      <c r="M71" s="2249"/>
      <c r="N71" s="2249"/>
      <c r="O71" s="2249"/>
      <c r="P71" s="2249"/>
      <c r="Q71" s="2250"/>
    </row>
    <row r="72" spans="2:17" ht="13.5" customHeight="1" thickBot="1" x14ac:dyDescent="0.35">
      <c r="B72" s="2429" t="s">
        <v>99</v>
      </c>
      <c r="C72" s="2430"/>
      <c r="D72" s="22"/>
      <c r="E72" s="27"/>
      <c r="F72" s="62">
        <f>D72</f>
        <v>0</v>
      </c>
      <c r="G72" s="68" t="s">
        <v>56</v>
      </c>
      <c r="H72" s="69" t="s">
        <v>56</v>
      </c>
      <c r="J72" s="2248" t="s">
        <v>255</v>
      </c>
      <c r="K72" s="2249"/>
      <c r="L72" s="2249"/>
      <c r="M72" s="2248" t="s">
        <v>256</v>
      </c>
      <c r="N72" s="2249"/>
      <c r="O72" s="2249"/>
      <c r="P72" s="2249"/>
      <c r="Q72" s="2250"/>
    </row>
    <row r="73" spans="2:17" ht="13.5" customHeight="1" x14ac:dyDescent="0.3">
      <c r="B73" s="2433" t="s">
        <v>100</v>
      </c>
      <c r="C73" s="2434"/>
      <c r="D73" s="24"/>
      <c r="E73" s="26"/>
      <c r="F73" s="62">
        <f>D73</f>
        <v>0</v>
      </c>
      <c r="G73" s="70" t="s">
        <v>56</v>
      </c>
      <c r="H73" s="36" t="s">
        <v>56</v>
      </c>
      <c r="J73" s="632" t="s">
        <v>258</v>
      </c>
      <c r="K73" s="633"/>
      <c r="L73" s="913" t="e">
        <f>+'Operating Exps (CO)'!G62</f>
        <v>#REF!</v>
      </c>
      <c r="M73" s="633" t="s">
        <v>282</v>
      </c>
      <c r="N73" s="261"/>
      <c r="O73" s="261"/>
      <c r="P73" s="2442">
        <f>+SUM('Sources (CO)'!H6:H13)</f>
        <v>0</v>
      </c>
      <c r="Q73" s="2443"/>
    </row>
    <row r="74" spans="2:17" ht="13.5" customHeight="1" thickBot="1" x14ac:dyDescent="0.35">
      <c r="B74" s="2433" t="s">
        <v>101</v>
      </c>
      <c r="C74" s="2434"/>
      <c r="D74" s="24"/>
      <c r="E74" s="26"/>
      <c r="F74" s="62">
        <f>D74</f>
        <v>0</v>
      </c>
      <c r="G74" s="70" t="s">
        <v>56</v>
      </c>
      <c r="H74" s="36" t="s">
        <v>56</v>
      </c>
      <c r="J74" s="309" t="s">
        <v>259</v>
      </c>
      <c r="K74" s="310"/>
      <c r="L74" s="917">
        <v>0.5</v>
      </c>
      <c r="M74" s="309" t="s">
        <v>259</v>
      </c>
      <c r="N74" s="314"/>
      <c r="O74" s="314"/>
      <c r="P74" s="2438">
        <v>0.5</v>
      </c>
      <c r="Q74" s="2439"/>
    </row>
    <row r="75" spans="2:17" ht="13.5" customHeight="1" thickBot="1" x14ac:dyDescent="0.35">
      <c r="B75" s="2424" t="s">
        <v>590</v>
      </c>
      <c r="C75" s="2425"/>
      <c r="D75" s="712">
        <f>P61</f>
        <v>0</v>
      </c>
      <c r="E75" s="29"/>
      <c r="F75" s="62">
        <f>D75</f>
        <v>0</v>
      </c>
      <c r="G75" s="70" t="s">
        <v>56</v>
      </c>
      <c r="H75" s="36" t="s">
        <v>56</v>
      </c>
      <c r="J75" s="2440" t="s">
        <v>261</v>
      </c>
      <c r="K75" s="2441"/>
      <c r="L75" s="912" t="e">
        <f>+L73*L74</f>
        <v>#REF!</v>
      </c>
      <c r="M75" s="2440" t="s">
        <v>479</v>
      </c>
      <c r="N75" s="2441"/>
      <c r="O75" s="2441"/>
      <c r="P75" s="2444">
        <f>+P73*P74</f>
        <v>0</v>
      </c>
      <c r="Q75" s="2445"/>
    </row>
    <row r="76" spans="2:17" ht="13.5" customHeight="1" thickBot="1" x14ac:dyDescent="0.35">
      <c r="B76" s="2422" t="s">
        <v>59</v>
      </c>
      <c r="C76" s="2423"/>
      <c r="D76" s="250">
        <f>SUM(D72:D75)</f>
        <v>0</v>
      </c>
      <c r="E76" s="250">
        <f>SUM(E72:E75)</f>
        <v>0</v>
      </c>
      <c r="F76" s="251">
        <f>SUM(F72:F75)</f>
        <v>0</v>
      </c>
      <c r="G76" s="73"/>
      <c r="H76" s="37"/>
      <c r="J76" s="2440"/>
      <c r="K76" s="2441"/>
      <c r="L76" s="636"/>
      <c r="M76" s="2440"/>
      <c r="N76" s="2441"/>
      <c r="O76" s="2441"/>
      <c r="P76" s="915"/>
      <c r="Q76" s="916"/>
    </row>
    <row r="77" spans="2:17" ht="13.5" customHeight="1" thickBot="1" x14ac:dyDescent="0.35">
      <c r="B77" s="2422" t="s">
        <v>102</v>
      </c>
      <c r="C77" s="2423"/>
      <c r="D77" s="250" t="e">
        <f>+D11+D19+D29+D36+D49+D61+D70+D76</f>
        <v>#REF!</v>
      </c>
      <c r="E77" s="250">
        <f>+E11+E19+E29+E36+E49+E61+E70+E76</f>
        <v>0</v>
      </c>
      <c r="F77" s="251" t="e">
        <f>+F11+F19+F29+F36+F49+F61+F70+F76</f>
        <v>#REF!</v>
      </c>
      <c r="G77" s="252">
        <f>+G11+G19+G29+G36+G49+G70+G76</f>
        <v>0</v>
      </c>
      <c r="H77" s="253" t="e">
        <f>+H11+H19+H29+H36+H49+H70+H76</f>
        <v>#REF!</v>
      </c>
      <c r="J77" s="318"/>
      <c r="K77" s="319"/>
      <c r="L77" s="320"/>
      <c r="M77" s="2435" t="s">
        <v>478</v>
      </c>
      <c r="N77" s="2436"/>
      <c r="O77" s="2436"/>
      <c r="P77" s="2436"/>
      <c r="Q77" s="2437"/>
    </row>
    <row r="78" spans="2:17" ht="13.5" customHeight="1" thickBot="1" x14ac:dyDescent="0.35">
      <c r="B78" s="995" t="s">
        <v>103</v>
      </c>
      <c r="C78" s="997"/>
      <c r="D78" s="997"/>
      <c r="E78" s="997"/>
      <c r="F78" s="997"/>
      <c r="G78" s="997"/>
      <c r="H78" s="998"/>
      <c r="J78" s="914" t="s">
        <v>257</v>
      </c>
      <c r="K78" s="783"/>
      <c r="L78" s="784"/>
      <c r="M78" s="1"/>
      <c r="N78" s="1"/>
      <c r="O78" s="1"/>
      <c r="P78" s="1"/>
      <c r="Q78" s="246"/>
    </row>
    <row r="79" spans="2:17" ht="13.5" customHeight="1" thickBot="1" x14ac:dyDescent="0.35">
      <c r="B79" s="2429" t="s">
        <v>104</v>
      </c>
      <c r="C79" s="2430"/>
      <c r="D79" s="22"/>
      <c r="E79" s="27"/>
      <c r="F79" s="62">
        <f>D79</f>
        <v>0</v>
      </c>
      <c r="G79" s="68" t="s">
        <v>56</v>
      </c>
      <c r="H79" s="69" t="s">
        <v>56</v>
      </c>
      <c r="J79" s="208" t="s">
        <v>263</v>
      </c>
      <c r="K79" s="1"/>
      <c r="L79" s="1"/>
      <c r="M79" s="2431"/>
      <c r="N79" s="2432"/>
      <c r="Q79" s="17"/>
    </row>
    <row r="80" spans="2:17" ht="13.5" customHeight="1" x14ac:dyDescent="0.3">
      <c r="B80" s="2433" t="s">
        <v>105</v>
      </c>
      <c r="C80" s="2434"/>
      <c r="D80" s="258" t="e">
        <f>MAX(M79,M80)</f>
        <v>#REF!</v>
      </c>
      <c r="E80" s="26"/>
      <c r="F80" s="62" t="e">
        <f>D80</f>
        <v>#REF!</v>
      </c>
      <c r="G80" s="70" t="s">
        <v>56</v>
      </c>
      <c r="H80" s="36" t="s">
        <v>56</v>
      </c>
      <c r="J80" s="309" t="s">
        <v>262</v>
      </c>
      <c r="K80" s="310"/>
      <c r="L80" s="310"/>
      <c r="M80" s="637" t="e">
        <f>+L75+P75</f>
        <v>#REF!</v>
      </c>
      <c r="N80" s="637"/>
      <c r="O80" s="638"/>
      <c r="P80" s="310"/>
      <c r="Q80" s="627"/>
    </row>
    <row r="81" spans="2:17" ht="13.5" customHeight="1" x14ac:dyDescent="0.3">
      <c r="B81" s="2433" t="s">
        <v>106</v>
      </c>
      <c r="C81" s="2434"/>
      <c r="D81" s="24"/>
      <c r="E81" s="26"/>
      <c r="F81" s="62">
        <f>D81</f>
        <v>0</v>
      </c>
      <c r="G81" s="70" t="s">
        <v>56</v>
      </c>
      <c r="H81" s="36" t="s">
        <v>56</v>
      </c>
      <c r="J81" s="309" t="s">
        <v>253</v>
      </c>
      <c r="K81" s="310"/>
      <c r="L81" s="310"/>
      <c r="M81" s="648" t="e">
        <f>+M79-M80</f>
        <v>#REF!</v>
      </c>
      <c r="N81" s="648"/>
      <c r="O81" s="310"/>
      <c r="P81" s="310"/>
      <c r="Q81" s="627"/>
    </row>
    <row r="82" spans="2:17" ht="13.5" customHeight="1" thickBot="1" x14ac:dyDescent="0.4">
      <c r="B82" s="2424" t="s">
        <v>107</v>
      </c>
      <c r="C82" s="2425"/>
      <c r="D82" s="28"/>
      <c r="E82" s="29"/>
      <c r="F82" s="62">
        <f>D82</f>
        <v>0</v>
      </c>
      <c r="G82" s="73" t="s">
        <v>56</v>
      </c>
      <c r="H82" s="37" t="s">
        <v>56</v>
      </c>
      <c r="J82" s="263"/>
      <c r="K82" s="264"/>
      <c r="L82" s="264"/>
      <c r="M82" s="264"/>
      <c r="N82" s="264"/>
      <c r="O82" s="264"/>
      <c r="P82" s="264"/>
      <c r="Q82" s="265"/>
    </row>
    <row r="83" spans="2:17" ht="13.5" customHeight="1" thickBot="1" x14ac:dyDescent="0.4">
      <c r="B83" s="976" t="s">
        <v>591</v>
      </c>
      <c r="C83" s="977"/>
      <c r="D83" s="712">
        <f>P69</f>
        <v>0</v>
      </c>
      <c r="E83" s="29"/>
      <c r="F83" s="62">
        <f>D83</f>
        <v>0</v>
      </c>
      <c r="G83" s="73"/>
      <c r="H83" s="37"/>
      <c r="J83" s="193"/>
      <c r="K83" s="193"/>
      <c r="L83" s="185"/>
      <c r="M83" s="185"/>
      <c r="Q83" s="185"/>
    </row>
    <row r="84" spans="2:17" ht="13.5" customHeight="1" thickBot="1" x14ac:dyDescent="0.4">
      <c r="B84" s="2422" t="s">
        <v>59</v>
      </c>
      <c r="C84" s="2423"/>
      <c r="D84" s="250" t="e">
        <f>SUM(D79:D83)</f>
        <v>#REF!</v>
      </c>
      <c r="E84" s="250">
        <f>SUM(E79:E83)</f>
        <v>0</v>
      </c>
      <c r="F84" s="251" t="e">
        <f>SUM(F79:F83)</f>
        <v>#REF!</v>
      </c>
      <c r="G84" s="74"/>
      <c r="H84" s="75"/>
      <c r="J84" s="2426" t="s">
        <v>421</v>
      </c>
      <c r="K84" s="2427"/>
      <c r="L84" s="2428"/>
      <c r="M84" s="185"/>
      <c r="N84" s="185"/>
      <c r="O84" s="185"/>
      <c r="P84" s="185"/>
      <c r="Q84" s="185"/>
    </row>
    <row r="85" spans="2:17" ht="13.5" customHeight="1" thickBot="1" x14ac:dyDescent="0.35">
      <c r="B85" s="995" t="s">
        <v>108</v>
      </c>
      <c r="C85" s="997"/>
      <c r="D85" s="997"/>
      <c r="E85" s="997"/>
      <c r="F85" s="997"/>
      <c r="G85" s="997"/>
      <c r="H85" s="998"/>
      <c r="J85" s="632" t="s">
        <v>315</v>
      </c>
      <c r="K85" s="633"/>
      <c r="L85" s="233" t="e">
        <f>+D90</f>
        <v>#REF!</v>
      </c>
    </row>
    <row r="86" spans="2:17" ht="13.5" customHeight="1" thickBot="1" x14ac:dyDescent="0.35">
      <c r="B86" s="2429" t="s">
        <v>109</v>
      </c>
      <c r="C86" s="2430"/>
      <c r="D86" s="22"/>
      <c r="E86" s="27"/>
      <c r="F86" s="62">
        <f>D86</f>
        <v>0</v>
      </c>
      <c r="G86" s="256" t="e">
        <f>IF(D77&gt;0,L89,0)</f>
        <v>#REF!</v>
      </c>
      <c r="H86" s="772" t="e">
        <f>IF(G86&gt;0,D86-G86,D86)</f>
        <v>#REF!</v>
      </c>
      <c r="I86" s="174" t="str">
        <f>IF(D86&gt;1800000,"VALUE!","")</f>
        <v/>
      </c>
      <c r="J86" s="309" t="s">
        <v>399</v>
      </c>
      <c r="K86" s="310"/>
      <c r="L86" s="626">
        <f>+D11</f>
        <v>0</v>
      </c>
    </row>
    <row r="87" spans="2:17" ht="13.5" customHeight="1" x14ac:dyDescent="0.3">
      <c r="B87" s="2424" t="s">
        <v>110</v>
      </c>
      <c r="C87" s="2425"/>
      <c r="D87" s="28"/>
      <c r="E87" s="29"/>
      <c r="F87" s="62">
        <f>D87</f>
        <v>0</v>
      </c>
      <c r="G87" s="67"/>
      <c r="H87" s="35">
        <f>F87</f>
        <v>0</v>
      </c>
      <c r="J87" s="309" t="s">
        <v>400</v>
      </c>
      <c r="K87" s="310"/>
      <c r="L87" s="627" t="e">
        <f>+L86/L85</f>
        <v>#REF!</v>
      </c>
    </row>
    <row r="88" spans="2:17" ht="13.5" customHeight="1" thickBot="1" x14ac:dyDescent="0.35">
      <c r="B88" s="980" t="s">
        <v>606</v>
      </c>
      <c r="C88" s="981"/>
      <c r="D88" s="993"/>
      <c r="E88" s="984"/>
      <c r="F88" s="62">
        <f>D88</f>
        <v>0</v>
      </c>
      <c r="G88" s="60"/>
      <c r="H88" s="61">
        <f>F88</f>
        <v>0</v>
      </c>
      <c r="J88" s="309" t="s">
        <v>401</v>
      </c>
      <c r="K88" s="310"/>
      <c r="L88" s="626">
        <f>+D86</f>
        <v>0</v>
      </c>
    </row>
    <row r="89" spans="2:17" ht="13.5" customHeight="1" thickBot="1" x14ac:dyDescent="0.35">
      <c r="B89" s="2422" t="s">
        <v>59</v>
      </c>
      <c r="C89" s="2423"/>
      <c r="D89" s="250">
        <f>SUM(D86:D88)</f>
        <v>0</v>
      </c>
      <c r="E89" s="250">
        <f>SUM(E86:E88)</f>
        <v>0</v>
      </c>
      <c r="F89" s="251">
        <f>SUM(F86:F88)</f>
        <v>0</v>
      </c>
      <c r="G89" s="252" t="e">
        <f>SUM(G86:G88)</f>
        <v>#REF!</v>
      </c>
      <c r="H89" s="253" t="e">
        <f>SUM(H86:H88)</f>
        <v>#REF!</v>
      </c>
      <c r="J89" s="634" t="s">
        <v>402</v>
      </c>
      <c r="K89" s="635"/>
      <c r="L89" s="625" t="e">
        <f>+L88*L87</f>
        <v>#REF!</v>
      </c>
    </row>
    <row r="90" spans="2:17" ht="13.5" customHeight="1" thickBot="1" x14ac:dyDescent="0.4">
      <c r="B90" s="2422" t="s">
        <v>113</v>
      </c>
      <c r="C90" s="2423"/>
      <c r="D90" s="250" t="e">
        <f>+D89+D84+D77</f>
        <v>#REF!</v>
      </c>
      <c r="E90" s="250">
        <f>+E89+E84+E77</f>
        <v>0</v>
      </c>
      <c r="F90" s="251" t="e">
        <f>+F89+F84+F77</f>
        <v>#REF!</v>
      </c>
      <c r="G90" s="252" t="e">
        <f>+G89+G77</f>
        <v>#REF!</v>
      </c>
      <c r="H90" s="253" t="e">
        <f>+H89+H77</f>
        <v>#REF!</v>
      </c>
      <c r="J90" s="185"/>
      <c r="K90" s="185"/>
      <c r="L90" s="185"/>
    </row>
    <row r="91" spans="2:17" ht="14.5" x14ac:dyDescent="0.35">
      <c r="H91" s="612" t="e">
        <f>+#REF!</f>
        <v>#REF!</v>
      </c>
      <c r="J91" s="185"/>
      <c r="K91" s="185"/>
      <c r="L91" s="185"/>
    </row>
    <row r="92" spans="2:17" ht="15.75" customHeight="1" x14ac:dyDescent="0.35">
      <c r="G92" s="735" t="s">
        <v>405</v>
      </c>
      <c r="H92" s="242">
        <f ca="1">+TODAY()</f>
        <v>45659</v>
      </c>
      <c r="J92" s="185"/>
      <c r="K92" s="185"/>
      <c r="L92" s="185"/>
    </row>
    <row r="93" spans="2:17" ht="14.5" x14ac:dyDescent="0.35">
      <c r="J93" s="185"/>
      <c r="K93" s="185"/>
      <c r="L93" s="185"/>
    </row>
  </sheetData>
  <sheetProtection algorithmName="SHA-512" hashValue="/ar2RIcD6A4ghcVci4BKohTqiOcrTqE3kSkuvahsM8o9d+dYoHUzZNY/nl52wsK+DFiCX4Hyo3m+GTtTm5K9Hg==" saltValue="OTVKCU2fbSCt191RS+yzAg==" spinCount="100000" sheet="1" objects="1" scenarios="1"/>
  <mergeCells count="139">
    <mergeCell ref="B1:H1"/>
    <mergeCell ref="D5:D6"/>
    <mergeCell ref="E5:E6"/>
    <mergeCell ref="F5:F6"/>
    <mergeCell ref="G5:G6"/>
    <mergeCell ref="H5:H6"/>
    <mergeCell ref="B18:C18"/>
    <mergeCell ref="B8:C8"/>
    <mergeCell ref="B9:C9"/>
    <mergeCell ref="B10:C10"/>
    <mergeCell ref="B11:C11"/>
    <mergeCell ref="B13:C13"/>
    <mergeCell ref="B14:C14"/>
    <mergeCell ref="B15:C15"/>
    <mergeCell ref="B16:C16"/>
    <mergeCell ref="B17:C17"/>
    <mergeCell ref="B2:H3"/>
    <mergeCell ref="B33:C33"/>
    <mergeCell ref="B19:C19"/>
    <mergeCell ref="B21:C21"/>
    <mergeCell ref="B22:C22"/>
    <mergeCell ref="B23:C23"/>
    <mergeCell ref="B24:C24"/>
    <mergeCell ref="B25:C25"/>
    <mergeCell ref="B29:C29"/>
    <mergeCell ref="B31:C31"/>
    <mergeCell ref="B32:C32"/>
    <mergeCell ref="B44:C44"/>
    <mergeCell ref="B34:C34"/>
    <mergeCell ref="B35:C35"/>
    <mergeCell ref="B36:C36"/>
    <mergeCell ref="B38:C38"/>
    <mergeCell ref="B39:C39"/>
    <mergeCell ref="B40:C40"/>
    <mergeCell ref="B41:C41"/>
    <mergeCell ref="B42:C42"/>
    <mergeCell ref="B43:C43"/>
    <mergeCell ref="J71:Q71"/>
    <mergeCell ref="B69:C69"/>
    <mergeCell ref="B70:C70"/>
    <mergeCell ref="B58:C58"/>
    <mergeCell ref="B45:C45"/>
    <mergeCell ref="B46:C46"/>
    <mergeCell ref="B47:C47"/>
    <mergeCell ref="B49:C49"/>
    <mergeCell ref="B51:C51"/>
    <mergeCell ref="B52:C52"/>
    <mergeCell ref="B53:C53"/>
    <mergeCell ref="B54:C54"/>
    <mergeCell ref="B55:C55"/>
    <mergeCell ref="B56:C56"/>
    <mergeCell ref="B59:C59"/>
    <mergeCell ref="B61:C61"/>
    <mergeCell ref="B63:C63"/>
    <mergeCell ref="B64:C64"/>
    <mergeCell ref="B65:C65"/>
    <mergeCell ref="B66:C66"/>
    <mergeCell ref="B68:C68"/>
    <mergeCell ref="P52:Q52"/>
    <mergeCell ref="P51:Q51"/>
    <mergeCell ref="P50:Q50"/>
    <mergeCell ref="B76:C76"/>
    <mergeCell ref="J72:L72"/>
    <mergeCell ref="M72:Q72"/>
    <mergeCell ref="B72:C72"/>
    <mergeCell ref="B73:C73"/>
    <mergeCell ref="P74:Q74"/>
    <mergeCell ref="B74:C74"/>
    <mergeCell ref="J75:K76"/>
    <mergeCell ref="B75:C75"/>
    <mergeCell ref="M75:O76"/>
    <mergeCell ref="P73:Q73"/>
    <mergeCell ref="P75:Q75"/>
    <mergeCell ref="B90:C90"/>
    <mergeCell ref="B82:C82"/>
    <mergeCell ref="B84:C84"/>
    <mergeCell ref="J84:L84"/>
    <mergeCell ref="B86:C86"/>
    <mergeCell ref="B87:C87"/>
    <mergeCell ref="B77:C77"/>
    <mergeCell ref="M79:N79"/>
    <mergeCell ref="B79:C79"/>
    <mergeCell ref="B80:C80"/>
    <mergeCell ref="B89:C89"/>
    <mergeCell ref="B81:C81"/>
    <mergeCell ref="M77:Q77"/>
    <mergeCell ref="J7:Q7"/>
    <mergeCell ref="J15:Q15"/>
    <mergeCell ref="J23:Q23"/>
    <mergeCell ref="J31:Q31"/>
    <mergeCell ref="J39:Q39"/>
    <mergeCell ref="P33:Q33"/>
    <mergeCell ref="P32:Q32"/>
    <mergeCell ref="P29:Q29"/>
    <mergeCell ref="P28:Q28"/>
    <mergeCell ref="P27:Q27"/>
    <mergeCell ref="P26:Q26"/>
    <mergeCell ref="P25:Q25"/>
    <mergeCell ref="P24:Q24"/>
    <mergeCell ref="P21:Q21"/>
    <mergeCell ref="P20:Q20"/>
    <mergeCell ref="P19:Q19"/>
    <mergeCell ref="P11:Q11"/>
    <mergeCell ref="P10:Q10"/>
    <mergeCell ref="P9:Q9"/>
    <mergeCell ref="P8:Q8"/>
    <mergeCell ref="P18:Q18"/>
    <mergeCell ref="P17:Q17"/>
    <mergeCell ref="P16:Q16"/>
    <mergeCell ref="P13:Q13"/>
    <mergeCell ref="P49:Q49"/>
    <mergeCell ref="P48:Q48"/>
    <mergeCell ref="J47:Q47"/>
    <mergeCell ref="J55:Q55"/>
    <mergeCell ref="J63:Q63"/>
    <mergeCell ref="P69:Q69"/>
    <mergeCell ref="P68:Q68"/>
    <mergeCell ref="P67:Q67"/>
    <mergeCell ref="P66:Q66"/>
    <mergeCell ref="P65:Q65"/>
    <mergeCell ref="P64:Q64"/>
    <mergeCell ref="P61:Q61"/>
    <mergeCell ref="P60:Q60"/>
    <mergeCell ref="P59:Q59"/>
    <mergeCell ref="P58:Q58"/>
    <mergeCell ref="P56:Q56"/>
    <mergeCell ref="P53:Q53"/>
    <mergeCell ref="P57:Q57"/>
    <mergeCell ref="P12:Q12"/>
    <mergeCell ref="P40:Q40"/>
    <mergeCell ref="P37:Q37"/>
    <mergeCell ref="P36:Q36"/>
    <mergeCell ref="P35:Q35"/>
    <mergeCell ref="P34:Q34"/>
    <mergeCell ref="P45:Q45"/>
    <mergeCell ref="P44:Q44"/>
    <mergeCell ref="P43:Q43"/>
    <mergeCell ref="P42:Q42"/>
    <mergeCell ref="P41:Q41"/>
  </mergeCells>
  <pageMargins left="0.7" right="0.7" top="0.75" bottom="0.75" header="0.3" footer="0.3"/>
  <pageSetup scale="56" fitToWidth="0" orientation="portrait" r:id="rId1"/>
  <rowBreaks count="1" manualBreakCount="1">
    <brk id="49" max="16383" man="1"/>
  </rowBreaks>
  <colBreaks count="2" manualBreakCount="2">
    <brk id="8" max="1048575" man="1"/>
    <brk id="19" max="1048575" man="1"/>
  </col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1">
    <tabColor theme="3" tint="0.39997558519241921"/>
    <pageSetUpPr fitToPage="1"/>
  </sheetPr>
  <dimension ref="B1:T69"/>
  <sheetViews>
    <sheetView showGridLines="0" zoomScale="70" zoomScaleNormal="70" workbookViewId="0">
      <selection activeCell="J18" sqref="J18"/>
    </sheetView>
  </sheetViews>
  <sheetFormatPr defaultColWidth="9.1796875" defaultRowHeight="13" x14ac:dyDescent="0.3"/>
  <cols>
    <col min="1" max="1" width="2.81640625" style="21" customWidth="1"/>
    <col min="2" max="2" width="6.1796875" style="21" customWidth="1"/>
    <col min="3" max="3" width="9.1796875" style="21"/>
    <col min="4" max="4" width="46.26953125" style="21" customWidth="1"/>
    <col min="5" max="5" width="18" style="21" customWidth="1"/>
    <col min="6" max="9" width="17.81640625" style="21" customWidth="1"/>
    <col min="10" max="12" width="9.1796875" style="21"/>
    <col min="13" max="13" width="11.7265625" style="21" customWidth="1"/>
    <col min="14" max="17" width="9.1796875" style="21"/>
    <col min="18" max="18" width="10.453125" style="21" customWidth="1"/>
    <col min="19" max="16384" width="9.1796875" style="21"/>
  </cols>
  <sheetData>
    <row r="1" spans="2:20" ht="13.5" thickBot="1" x14ac:dyDescent="0.35">
      <c r="B1" s="2283" t="e">
        <f>#REF!</f>
        <v>#REF!</v>
      </c>
      <c r="C1" s="2284"/>
      <c r="D1" s="2284"/>
      <c r="E1" s="2284"/>
      <c r="F1" s="2284"/>
      <c r="G1" s="2284"/>
      <c r="H1" s="2284"/>
      <c r="I1" s="2285"/>
    </row>
    <row r="2" spans="2:20" ht="33.75" customHeight="1" thickBot="1" x14ac:dyDescent="0.35">
      <c r="B2" s="2286" t="s">
        <v>247</v>
      </c>
      <c r="C2" s="2287"/>
      <c r="D2" s="2287"/>
      <c r="E2" s="2287"/>
      <c r="F2" s="2287"/>
      <c r="G2" s="2287"/>
      <c r="H2" s="2287"/>
      <c r="I2" s="2288"/>
    </row>
    <row r="3" spans="2:20" x14ac:dyDescent="0.3">
      <c r="B3" s="5"/>
      <c r="C3" s="270"/>
      <c r="D3" s="270"/>
      <c r="E3" s="270"/>
      <c r="F3" s="270"/>
      <c r="G3" s="271"/>
      <c r="H3" s="3"/>
      <c r="I3" s="4"/>
    </row>
    <row r="4" spans="2:20" ht="14.5" x14ac:dyDescent="0.35">
      <c r="B4" s="5"/>
      <c r="C4" s="3"/>
      <c r="D4" s="15"/>
      <c r="E4" s="185"/>
      <c r="F4" s="185"/>
      <c r="G4" s="185"/>
      <c r="H4" s="272" t="s">
        <v>201</v>
      </c>
      <c r="I4" s="273"/>
    </row>
    <row r="5" spans="2:20" ht="14.5" x14ac:dyDescent="0.35">
      <c r="B5" s="5"/>
      <c r="C5" s="271"/>
      <c r="D5" s="271"/>
      <c r="E5" s="185"/>
      <c r="F5" s="185"/>
      <c r="G5" s="185"/>
      <c r="H5" s="274"/>
      <c r="I5" s="275"/>
      <c r="P5"/>
      <c r="Q5"/>
      <c r="R5"/>
      <c r="S5"/>
      <c r="T5"/>
    </row>
    <row r="6" spans="2:20" ht="14.5" x14ac:dyDescent="0.35">
      <c r="B6" s="5"/>
      <c r="C6" s="3"/>
      <c r="D6" s="15" t="s">
        <v>202</v>
      </c>
      <c r="E6" s="140"/>
      <c r="F6" s="276" t="s">
        <v>203</v>
      </c>
      <c r="G6" s="140"/>
      <c r="H6" s="277" t="s">
        <v>204</v>
      </c>
      <c r="I6" s="278"/>
      <c r="P6"/>
      <c r="Q6"/>
      <c r="R6"/>
      <c r="S6"/>
      <c r="T6"/>
    </row>
    <row r="7" spans="2:20" ht="15" thickBot="1" x14ac:dyDescent="0.4">
      <c r="B7" s="5"/>
      <c r="C7" s="270" t="s">
        <v>56</v>
      </c>
      <c r="D7" s="3"/>
      <c r="E7" s="270"/>
      <c r="F7" s="270"/>
      <c r="G7" s="271"/>
      <c r="H7" s="279"/>
      <c r="I7" s="4"/>
      <c r="P7"/>
      <c r="Q7"/>
      <c r="R7"/>
      <c r="S7"/>
      <c r="T7"/>
    </row>
    <row r="8" spans="2:20" ht="29.25" customHeight="1" thickBot="1" x14ac:dyDescent="0.7">
      <c r="B8" s="5"/>
      <c r="C8" s="2470" t="s">
        <v>205</v>
      </c>
      <c r="D8" s="2471"/>
      <c r="E8" s="779" t="s">
        <v>244</v>
      </c>
      <c r="F8" s="779" t="s">
        <v>245</v>
      </c>
      <c r="G8" s="779" t="s">
        <v>246</v>
      </c>
      <c r="H8" s="779" t="s">
        <v>464</v>
      </c>
      <c r="I8" s="779" t="s">
        <v>465</v>
      </c>
      <c r="K8" s="2472" t="s">
        <v>249</v>
      </c>
      <c r="L8" s="2473"/>
      <c r="M8" s="2473"/>
      <c r="N8" s="2473"/>
      <c r="O8" s="2474"/>
      <c r="P8"/>
      <c r="Q8"/>
      <c r="R8"/>
      <c r="S8"/>
      <c r="T8"/>
    </row>
    <row r="9" spans="2:20" ht="13.5" customHeight="1" x14ac:dyDescent="0.35">
      <c r="B9" s="879" t="s">
        <v>206</v>
      </c>
      <c r="C9" s="880" t="s">
        <v>207</v>
      </c>
      <c r="D9" s="881"/>
      <c r="E9" s="882"/>
      <c r="F9" s="882"/>
      <c r="G9" s="883">
        <f>E9</f>
        <v>0</v>
      </c>
      <c r="H9" s="149"/>
      <c r="I9" s="150">
        <f>G9</f>
        <v>0</v>
      </c>
      <c r="K9" s="306"/>
      <c r="L9" s="307"/>
      <c r="M9" s="307"/>
      <c r="N9" s="307"/>
      <c r="O9" s="308"/>
      <c r="P9"/>
      <c r="Q9"/>
      <c r="R9"/>
      <c r="S9"/>
      <c r="T9"/>
    </row>
    <row r="10" spans="2:20" ht="13.5" customHeight="1" x14ac:dyDescent="0.35">
      <c r="B10" s="7" t="s">
        <v>208</v>
      </c>
      <c r="C10" s="282" t="s">
        <v>209</v>
      </c>
      <c r="D10" s="144"/>
      <c r="E10" s="157"/>
      <c r="F10" s="157"/>
      <c r="G10" s="158">
        <f>E10</f>
        <v>0</v>
      </c>
      <c r="H10" s="159"/>
      <c r="I10" s="160">
        <f>G10</f>
        <v>0</v>
      </c>
      <c r="K10" s="309" t="s">
        <v>248</v>
      </c>
      <c r="L10" s="310"/>
      <c r="M10" s="310"/>
      <c r="N10" s="2466">
        <f>+E45</f>
        <v>0</v>
      </c>
      <c r="O10" s="2467"/>
      <c r="P10"/>
      <c r="Q10"/>
      <c r="R10"/>
      <c r="S10"/>
      <c r="T10"/>
    </row>
    <row r="11" spans="2:20" ht="13.5" customHeight="1" x14ac:dyDescent="0.35">
      <c r="B11" s="283" t="s">
        <v>210</v>
      </c>
      <c r="C11" s="327" t="s">
        <v>211</v>
      </c>
      <c r="D11" s="322"/>
      <c r="E11" s="145"/>
      <c r="F11" s="323"/>
      <c r="G11" s="324"/>
      <c r="H11" s="325"/>
      <c r="I11" s="326"/>
      <c r="K11" s="309" t="s">
        <v>250</v>
      </c>
      <c r="L11" s="310"/>
      <c r="M11" s="310"/>
      <c r="N11" s="311"/>
      <c r="O11" s="312" t="e">
        <f>IF(#REF!="New Construction",5%,10%)</f>
        <v>#REF!</v>
      </c>
      <c r="P11"/>
      <c r="Q11"/>
      <c r="R11"/>
      <c r="S11"/>
      <c r="T11"/>
    </row>
    <row r="12" spans="2:20" ht="13.5" customHeight="1" x14ac:dyDescent="0.35">
      <c r="B12" s="284"/>
      <c r="C12" s="282"/>
      <c r="D12" s="285" t="s">
        <v>212</v>
      </c>
      <c r="E12" s="286"/>
      <c r="F12" s="157"/>
      <c r="G12" s="158">
        <f t="shared" ref="G12:G17" si="0">E12</f>
        <v>0</v>
      </c>
      <c r="H12" s="159"/>
      <c r="I12" s="160">
        <f t="shared" ref="I12:I17" si="1">G12</f>
        <v>0</v>
      </c>
      <c r="K12" s="313" t="s">
        <v>251</v>
      </c>
      <c r="L12" s="314"/>
      <c r="M12" s="314"/>
      <c r="N12" s="2468" t="e">
        <f>+N10*O11</f>
        <v>#REF!</v>
      </c>
      <c r="O12" s="2469"/>
      <c r="P12"/>
      <c r="Q12"/>
      <c r="R12"/>
      <c r="S12"/>
      <c r="T12"/>
    </row>
    <row r="13" spans="2:20" ht="13.5" customHeight="1" x14ac:dyDescent="0.35">
      <c r="B13" s="284"/>
      <c r="C13" s="282"/>
      <c r="D13" s="141" t="s">
        <v>213</v>
      </c>
      <c r="E13" s="286"/>
      <c r="F13" s="157"/>
      <c r="G13" s="158">
        <f t="shared" si="0"/>
        <v>0</v>
      </c>
      <c r="H13" s="159"/>
      <c r="I13" s="160">
        <f t="shared" si="1"/>
        <v>0</v>
      </c>
      <c r="K13" s="315"/>
      <c r="L13" s="316"/>
      <c r="M13" s="316"/>
      <c r="N13" s="316"/>
      <c r="O13" s="317"/>
      <c r="P13"/>
      <c r="Q13"/>
      <c r="R13"/>
      <c r="S13"/>
      <c r="T13"/>
    </row>
    <row r="14" spans="2:20" ht="13.5" customHeight="1" thickBot="1" x14ac:dyDescent="0.4">
      <c r="B14" s="284"/>
      <c r="C14" s="282"/>
      <c r="D14" s="141" t="s">
        <v>214</v>
      </c>
      <c r="E14" s="286"/>
      <c r="F14" s="157"/>
      <c r="G14" s="158">
        <f t="shared" si="0"/>
        <v>0</v>
      </c>
      <c r="H14" s="159"/>
      <c r="I14" s="160">
        <f t="shared" si="1"/>
        <v>0</v>
      </c>
      <c r="K14" s="208"/>
      <c r="L14" s="1"/>
      <c r="M14" s="1"/>
      <c r="N14" s="1"/>
      <c r="O14" s="246"/>
      <c r="P14"/>
      <c r="Q14"/>
      <c r="R14"/>
      <c r="S14"/>
      <c r="T14"/>
    </row>
    <row r="15" spans="2:20" ht="13.5" customHeight="1" thickBot="1" x14ac:dyDescent="0.4">
      <c r="B15" s="284"/>
      <c r="C15" s="282"/>
      <c r="D15" s="141" t="s">
        <v>215</v>
      </c>
      <c r="E15" s="286"/>
      <c r="F15" s="157"/>
      <c r="G15" s="158">
        <f t="shared" si="0"/>
        <v>0</v>
      </c>
      <c r="H15" s="159"/>
      <c r="I15" s="160">
        <f t="shared" si="1"/>
        <v>0</v>
      </c>
      <c r="K15" s="18" t="s">
        <v>252</v>
      </c>
      <c r="N15" s="2431"/>
      <c r="O15" s="2432"/>
      <c r="P15"/>
      <c r="Q15"/>
      <c r="R15"/>
      <c r="S15"/>
      <c r="T15"/>
    </row>
    <row r="16" spans="2:20" ht="13.5" customHeight="1" x14ac:dyDescent="0.35">
      <c r="B16" s="284"/>
      <c r="C16" s="282"/>
      <c r="D16" s="141" t="s">
        <v>216</v>
      </c>
      <c r="E16" s="286"/>
      <c r="F16" s="157"/>
      <c r="G16" s="158">
        <f t="shared" si="0"/>
        <v>0</v>
      </c>
      <c r="H16" s="159"/>
      <c r="I16" s="160">
        <f t="shared" si="1"/>
        <v>0</v>
      </c>
      <c r="K16" s="309" t="s">
        <v>251</v>
      </c>
      <c r="L16" s="310"/>
      <c r="M16" s="310"/>
      <c r="N16" s="2475" t="e">
        <f>+N12</f>
        <v>#REF!</v>
      </c>
      <c r="O16" s="2476"/>
      <c r="P16"/>
      <c r="Q16"/>
      <c r="R16"/>
      <c r="S16"/>
      <c r="T16"/>
    </row>
    <row r="17" spans="2:20" ht="13.5" customHeight="1" thickBot="1" x14ac:dyDescent="0.4">
      <c r="B17" s="284"/>
      <c r="C17" s="287"/>
      <c r="D17" s="144" t="s">
        <v>217</v>
      </c>
      <c r="E17" s="288"/>
      <c r="F17" s="161"/>
      <c r="G17" s="158">
        <f t="shared" si="0"/>
        <v>0</v>
      </c>
      <c r="H17" s="163"/>
      <c r="I17" s="160">
        <f t="shared" si="1"/>
        <v>0</v>
      </c>
      <c r="K17" s="309" t="s">
        <v>253</v>
      </c>
      <c r="L17" s="310"/>
      <c r="M17" s="310"/>
      <c r="N17" s="2464" t="e">
        <f>+N15-N16</f>
        <v>#REF!</v>
      </c>
      <c r="O17" s="2465"/>
      <c r="P17"/>
      <c r="Q17"/>
      <c r="R17"/>
      <c r="S17"/>
      <c r="T17"/>
    </row>
    <row r="18" spans="2:20" ht="13.5" customHeight="1" thickBot="1" x14ac:dyDescent="0.4">
      <c r="B18" s="289"/>
      <c r="C18" s="113"/>
      <c r="D18" s="294" t="s">
        <v>447</v>
      </c>
      <c r="E18" s="152">
        <f>SUM(E12:E17)</f>
        <v>0</v>
      </c>
      <c r="F18" s="152">
        <f>SUM(F12:F17)</f>
        <v>0</v>
      </c>
      <c r="G18" s="777">
        <f>SUM(G12:G17)</f>
        <v>0</v>
      </c>
      <c r="H18" s="884">
        <f>SUM(H12:H17)</f>
        <v>0</v>
      </c>
      <c r="I18" s="878">
        <f>SUM(I12:I17)</f>
        <v>0</v>
      </c>
      <c r="K18" s="318"/>
      <c r="L18" s="319"/>
      <c r="M18" s="319"/>
      <c r="N18" s="319"/>
      <c r="O18" s="320"/>
      <c r="P18"/>
      <c r="Q18"/>
      <c r="R18"/>
      <c r="S18"/>
      <c r="T18"/>
    </row>
    <row r="19" spans="2:20" ht="13.5" customHeight="1" x14ac:dyDescent="0.35">
      <c r="B19" s="283" t="s">
        <v>218</v>
      </c>
      <c r="C19" s="295" t="s">
        <v>219</v>
      </c>
      <c r="D19" s="296"/>
      <c r="E19" s="146"/>
      <c r="F19" s="146"/>
      <c r="G19" s="297"/>
      <c r="H19" s="298"/>
      <c r="I19" s="299"/>
      <c r="O19" s="290"/>
      <c r="P19"/>
      <c r="Q19"/>
      <c r="R19"/>
      <c r="S19"/>
      <c r="T19"/>
    </row>
    <row r="20" spans="2:20" ht="13.5" customHeight="1" x14ac:dyDescent="0.35">
      <c r="B20" s="284"/>
      <c r="C20" s="141"/>
      <c r="D20" s="141" t="s">
        <v>220</v>
      </c>
      <c r="E20" s="147"/>
      <c r="F20" s="153"/>
      <c r="G20" s="154">
        <f>E20</f>
        <v>0</v>
      </c>
      <c r="H20" s="155"/>
      <c r="I20" s="156">
        <f>G20</f>
        <v>0</v>
      </c>
      <c r="P20"/>
      <c r="Q20"/>
      <c r="R20"/>
      <c r="S20"/>
      <c r="T20"/>
    </row>
    <row r="21" spans="2:20" ht="13.5" customHeight="1" x14ac:dyDescent="0.35">
      <c r="B21" s="284"/>
      <c r="C21" s="141"/>
      <c r="D21" s="141" t="s">
        <v>221</v>
      </c>
      <c r="E21" s="291"/>
      <c r="F21" s="157"/>
      <c r="G21" s="154">
        <f t="shared" ref="G21:G33" si="2">E21</f>
        <v>0</v>
      </c>
      <c r="H21" s="159"/>
      <c r="I21" s="156">
        <f t="shared" ref="I21:I33" si="3">G21</f>
        <v>0</v>
      </c>
      <c r="P21"/>
      <c r="Q21"/>
      <c r="R21"/>
      <c r="S21"/>
      <c r="T21"/>
    </row>
    <row r="22" spans="2:20" ht="13.5" customHeight="1" x14ac:dyDescent="0.3">
      <c r="B22" s="284"/>
      <c r="C22" s="141"/>
      <c r="D22" s="141" t="s">
        <v>222</v>
      </c>
      <c r="E22" s="291"/>
      <c r="F22" s="157"/>
      <c r="G22" s="154">
        <f t="shared" si="2"/>
        <v>0</v>
      </c>
      <c r="H22" s="159"/>
      <c r="I22" s="156">
        <f t="shared" si="3"/>
        <v>0</v>
      </c>
    </row>
    <row r="23" spans="2:20" ht="13.5" customHeight="1" x14ac:dyDescent="0.3">
      <c r="B23" s="284"/>
      <c r="C23" s="141"/>
      <c r="D23" s="141" t="s">
        <v>223</v>
      </c>
      <c r="E23" s="291"/>
      <c r="F23" s="157"/>
      <c r="G23" s="154">
        <f t="shared" si="2"/>
        <v>0</v>
      </c>
      <c r="H23" s="159"/>
      <c r="I23" s="156">
        <f t="shared" si="3"/>
        <v>0</v>
      </c>
    </row>
    <row r="24" spans="2:20" ht="13.5" customHeight="1" x14ac:dyDescent="0.3">
      <c r="B24" s="284"/>
      <c r="C24" s="141"/>
      <c r="D24" s="141" t="s">
        <v>224</v>
      </c>
      <c r="E24" s="291"/>
      <c r="F24" s="157"/>
      <c r="G24" s="154">
        <f t="shared" si="2"/>
        <v>0</v>
      </c>
      <c r="H24" s="159"/>
      <c r="I24" s="156">
        <f t="shared" si="3"/>
        <v>0</v>
      </c>
    </row>
    <row r="25" spans="2:20" ht="13.5" customHeight="1" x14ac:dyDescent="0.3">
      <c r="B25" s="284"/>
      <c r="C25" s="141"/>
      <c r="D25" s="141" t="s">
        <v>225</v>
      </c>
      <c r="E25" s="291"/>
      <c r="F25" s="157"/>
      <c r="G25" s="154">
        <f t="shared" si="2"/>
        <v>0</v>
      </c>
      <c r="H25" s="159"/>
      <c r="I25" s="156">
        <f t="shared" si="3"/>
        <v>0</v>
      </c>
    </row>
    <row r="26" spans="2:20" ht="13.5" customHeight="1" x14ac:dyDescent="0.3">
      <c r="B26" s="284"/>
      <c r="C26" s="141"/>
      <c r="D26" s="141" t="s">
        <v>226</v>
      </c>
      <c r="E26" s="291"/>
      <c r="F26" s="157"/>
      <c r="G26" s="154">
        <f t="shared" si="2"/>
        <v>0</v>
      </c>
      <c r="H26" s="159"/>
      <c r="I26" s="156">
        <f t="shared" si="3"/>
        <v>0</v>
      </c>
    </row>
    <row r="27" spans="2:20" ht="13.5" customHeight="1" x14ac:dyDescent="0.3">
      <c r="B27" s="284"/>
      <c r="C27" s="141"/>
      <c r="D27" s="141" t="s">
        <v>227</v>
      </c>
      <c r="E27" s="291"/>
      <c r="F27" s="157"/>
      <c r="G27" s="154">
        <f t="shared" si="2"/>
        <v>0</v>
      </c>
      <c r="H27" s="159"/>
      <c r="I27" s="156">
        <f t="shared" si="3"/>
        <v>0</v>
      </c>
    </row>
    <row r="28" spans="2:20" ht="13.5" customHeight="1" x14ac:dyDescent="0.3">
      <c r="B28" s="284"/>
      <c r="C28" s="141"/>
      <c r="D28" s="141" t="s">
        <v>228</v>
      </c>
      <c r="E28" s="291"/>
      <c r="F28" s="157"/>
      <c r="G28" s="154">
        <f t="shared" si="2"/>
        <v>0</v>
      </c>
      <c r="H28" s="159"/>
      <c r="I28" s="156">
        <f t="shared" si="3"/>
        <v>0</v>
      </c>
    </row>
    <row r="29" spans="2:20" ht="13.5" customHeight="1" x14ac:dyDescent="0.3">
      <c r="B29" s="284"/>
      <c r="C29" s="141"/>
      <c r="D29" s="141" t="s">
        <v>229</v>
      </c>
      <c r="E29" s="291"/>
      <c r="F29" s="157"/>
      <c r="G29" s="154">
        <f t="shared" si="2"/>
        <v>0</v>
      </c>
      <c r="H29" s="159"/>
      <c r="I29" s="156">
        <f t="shared" si="3"/>
        <v>0</v>
      </c>
    </row>
    <row r="30" spans="2:20" ht="13.5" customHeight="1" x14ac:dyDescent="0.3">
      <c r="B30" s="284"/>
      <c r="C30" s="141"/>
      <c r="D30" s="141" t="s">
        <v>230</v>
      </c>
      <c r="E30" s="291"/>
      <c r="F30" s="157"/>
      <c r="G30" s="154">
        <f t="shared" si="2"/>
        <v>0</v>
      </c>
      <c r="H30" s="159"/>
      <c r="I30" s="156">
        <f t="shared" si="3"/>
        <v>0</v>
      </c>
    </row>
    <row r="31" spans="2:20" ht="13.5" customHeight="1" x14ac:dyDescent="0.3">
      <c r="B31" s="284"/>
      <c r="C31" s="141"/>
      <c r="D31" s="141" t="s">
        <v>486</v>
      </c>
      <c r="E31" s="291"/>
      <c r="F31" s="157"/>
      <c r="G31" s="154">
        <f t="shared" si="2"/>
        <v>0</v>
      </c>
      <c r="H31" s="159"/>
      <c r="I31" s="156">
        <f t="shared" si="3"/>
        <v>0</v>
      </c>
    </row>
    <row r="32" spans="2:20" ht="13.5" customHeight="1" x14ac:dyDescent="0.3">
      <c r="B32" s="284"/>
      <c r="C32" s="141"/>
      <c r="D32" s="141" t="s">
        <v>231</v>
      </c>
      <c r="E32" s="291"/>
      <c r="F32" s="157"/>
      <c r="G32" s="154">
        <f t="shared" si="2"/>
        <v>0</v>
      </c>
      <c r="H32" s="159"/>
      <c r="I32" s="156">
        <f t="shared" si="3"/>
        <v>0</v>
      </c>
    </row>
    <row r="33" spans="2:9" ht="13.5" customHeight="1" thickBot="1" x14ac:dyDescent="0.35">
      <c r="B33" s="284"/>
      <c r="C33" s="144"/>
      <c r="D33" s="144" t="s">
        <v>232</v>
      </c>
      <c r="E33" s="292"/>
      <c r="F33" s="161"/>
      <c r="G33" s="154">
        <f t="shared" si="2"/>
        <v>0</v>
      </c>
      <c r="H33" s="163"/>
      <c r="I33" s="156">
        <f t="shared" si="3"/>
        <v>0</v>
      </c>
    </row>
    <row r="34" spans="2:9" ht="13.5" customHeight="1" thickBot="1" x14ac:dyDescent="0.35">
      <c r="B34" s="289"/>
      <c r="C34" s="300"/>
      <c r="D34" s="301" t="s">
        <v>233</v>
      </c>
      <c r="E34" s="152">
        <f>SUM(E20:E33)</f>
        <v>0</v>
      </c>
      <c r="F34" s="152">
        <f>SUM(F20:F33)</f>
        <v>0</v>
      </c>
      <c r="G34" s="777">
        <f>SUM(G20:G33)</f>
        <v>0</v>
      </c>
      <c r="H34" s="884">
        <f>SUM(H20:H33)</f>
        <v>0</v>
      </c>
      <c r="I34" s="878">
        <f>SUM(I20:I33)</f>
        <v>0</v>
      </c>
    </row>
    <row r="35" spans="2:9" ht="13.5" customHeight="1" x14ac:dyDescent="0.3">
      <c r="B35" s="283" t="s">
        <v>234</v>
      </c>
      <c r="C35" s="302" t="s">
        <v>235</v>
      </c>
      <c r="D35" s="303"/>
      <c r="E35" s="146"/>
      <c r="F35" s="146"/>
      <c r="G35" s="297"/>
      <c r="H35" s="298"/>
      <c r="I35" s="299"/>
    </row>
    <row r="36" spans="2:9" ht="13.5" customHeight="1" x14ac:dyDescent="0.3">
      <c r="B36" s="284"/>
      <c r="C36" s="141"/>
      <c r="D36" s="141"/>
      <c r="E36" s="291"/>
      <c r="F36" s="157"/>
      <c r="G36" s="158">
        <f>E36</f>
        <v>0</v>
      </c>
      <c r="H36" s="930"/>
      <c r="I36" s="931"/>
    </row>
    <row r="37" spans="2:9" ht="13.5" customHeight="1" x14ac:dyDescent="0.3">
      <c r="B37" s="284"/>
      <c r="C37" s="141"/>
      <c r="D37" s="141"/>
      <c r="E37" s="291"/>
      <c r="F37" s="157"/>
      <c r="G37" s="158">
        <f>E37</f>
        <v>0</v>
      </c>
      <c r="H37" s="930"/>
      <c r="I37" s="931"/>
    </row>
    <row r="38" spans="2:9" ht="13.5" customHeight="1" thickBot="1" x14ac:dyDescent="0.35">
      <c r="B38" s="284"/>
      <c r="C38" s="144"/>
      <c r="D38" s="144"/>
      <c r="E38" s="292"/>
      <c r="F38" s="161"/>
      <c r="G38" s="162">
        <f>E38</f>
        <v>0</v>
      </c>
      <c r="H38" s="932"/>
      <c r="I38" s="933"/>
    </row>
    <row r="39" spans="2:9" ht="13.5" customHeight="1" thickBot="1" x14ac:dyDescent="0.35">
      <c r="B39" s="289"/>
      <c r="C39" s="300"/>
      <c r="D39" s="301" t="s">
        <v>236</v>
      </c>
      <c r="E39" s="152">
        <f>SUM(E36:E38)</f>
        <v>0</v>
      </c>
      <c r="F39" s="152">
        <f>SUM(F36:F38)</f>
        <v>0</v>
      </c>
      <c r="G39" s="777">
        <f>SUM(G36:G38)</f>
        <v>0</v>
      </c>
      <c r="H39" s="884">
        <f>SUM(H36:H38)</f>
        <v>0</v>
      </c>
      <c r="I39" s="878">
        <f>SUM(I36:I38)</f>
        <v>0</v>
      </c>
    </row>
    <row r="40" spans="2:9" ht="13.5" customHeight="1" x14ac:dyDescent="0.3">
      <c r="B40" s="283" t="s">
        <v>237</v>
      </c>
      <c r="C40" s="302" t="s">
        <v>238</v>
      </c>
      <c r="D40" s="303"/>
      <c r="E40" s="146"/>
      <c r="F40" s="146"/>
      <c r="G40" s="297"/>
      <c r="H40" s="298"/>
      <c r="I40" s="299"/>
    </row>
    <row r="41" spans="2:9" ht="13.5" customHeight="1" x14ac:dyDescent="0.3">
      <c r="B41" s="284"/>
      <c r="C41" s="141"/>
      <c r="D41" s="142" t="s">
        <v>239</v>
      </c>
      <c r="E41" s="291"/>
      <c r="F41" s="157"/>
      <c r="G41" s="158">
        <f>E41</f>
        <v>0</v>
      </c>
      <c r="H41" s="159"/>
      <c r="I41" s="160">
        <f>G41</f>
        <v>0</v>
      </c>
    </row>
    <row r="42" spans="2:9" ht="13.5" customHeight="1" x14ac:dyDescent="0.3">
      <c r="B42" s="284"/>
      <c r="C42" s="141"/>
      <c r="D42" s="142" t="s">
        <v>240</v>
      </c>
      <c r="E42" s="291"/>
      <c r="F42" s="157"/>
      <c r="G42" s="158">
        <f>E42</f>
        <v>0</v>
      </c>
      <c r="H42" s="159"/>
      <c r="I42" s="160">
        <f>G42</f>
        <v>0</v>
      </c>
    </row>
    <row r="43" spans="2:9" ht="13.5" customHeight="1" thickBot="1" x14ac:dyDescent="0.35">
      <c r="B43" s="284"/>
      <c r="C43" s="144"/>
      <c r="D43" s="144"/>
      <c r="E43" s="292"/>
      <c r="F43" s="161"/>
      <c r="G43" s="162">
        <f>E43</f>
        <v>0</v>
      </c>
      <c r="H43" s="163"/>
      <c r="I43" s="164">
        <f>G43</f>
        <v>0</v>
      </c>
    </row>
    <row r="44" spans="2:9" ht="13.5" customHeight="1" thickBot="1" x14ac:dyDescent="0.35">
      <c r="B44" s="289"/>
      <c r="C44" s="300"/>
      <c r="D44" s="301" t="s">
        <v>241</v>
      </c>
      <c r="E44" s="152">
        <f>SUM(E41:E43)</f>
        <v>0</v>
      </c>
      <c r="F44" s="152">
        <f>SUM(F41:F43)</f>
        <v>0</v>
      </c>
      <c r="G44" s="777">
        <f>SUM(G41:G43)</f>
        <v>0</v>
      </c>
      <c r="H44" s="884">
        <f>SUM(H41:H43)</f>
        <v>0</v>
      </c>
      <c r="I44" s="878">
        <f>SUM(I41:I43)</f>
        <v>0</v>
      </c>
    </row>
    <row r="45" spans="2:9" ht="13.5" customHeight="1" thickBot="1" x14ac:dyDescent="0.35">
      <c r="B45" s="293" t="s">
        <v>242</v>
      </c>
      <c r="C45" s="304" t="s">
        <v>243</v>
      </c>
      <c r="D45" s="403"/>
      <c r="E45" s="777">
        <f>+E44+E39+E34+E18+E10+E9</f>
        <v>0</v>
      </c>
      <c r="F45" s="777">
        <f>+F44+F39+F34+F18+F10+F9</f>
        <v>0</v>
      </c>
      <c r="G45" s="777">
        <f>+G44+G39+G34+G18+G10+G9</f>
        <v>0</v>
      </c>
      <c r="H45" s="885">
        <f>+H44+H39+H34+H18+H10+H9</f>
        <v>0</v>
      </c>
      <c r="I45" s="878">
        <f>+I44+I39+I34+I18+I10+I9</f>
        <v>0</v>
      </c>
    </row>
    <row r="46" spans="2:9" ht="13.5" customHeight="1" x14ac:dyDescent="0.3">
      <c r="B46" s="3"/>
      <c r="C46" s="3"/>
      <c r="D46" s="3"/>
      <c r="E46" s="3"/>
      <c r="F46" s="3"/>
      <c r="G46" s="3"/>
      <c r="H46" s="3"/>
      <c r="I46" s="739" t="e">
        <f>+#REF!</f>
        <v>#REF!</v>
      </c>
    </row>
    <row r="47" spans="2:9" x14ac:dyDescent="0.3">
      <c r="B47" s="3"/>
      <c r="C47" s="281"/>
      <c r="D47" s="281"/>
      <c r="E47" s="3"/>
      <c r="F47" s="3"/>
      <c r="G47" s="3"/>
      <c r="H47" s="15" t="s">
        <v>405</v>
      </c>
      <c r="I47" s="305">
        <f ca="1">TODAY()</f>
        <v>45659</v>
      </c>
    </row>
    <row r="48" spans="2:9" x14ac:dyDescent="0.3">
      <c r="B48" s="3"/>
      <c r="C48" s="281"/>
      <c r="D48" s="281"/>
      <c r="E48" s="3"/>
      <c r="F48" s="3"/>
      <c r="G48" s="3"/>
      <c r="H48" s="3"/>
      <c r="I48" s="3"/>
    </row>
    <row r="49" spans="2:9" x14ac:dyDescent="0.3">
      <c r="B49" s="3"/>
      <c r="C49" s="281"/>
      <c r="D49" s="281"/>
      <c r="E49" s="3"/>
      <c r="F49" s="3"/>
      <c r="G49" s="3"/>
      <c r="H49" s="3"/>
      <c r="I49" s="3"/>
    </row>
    <row r="50" spans="2:9" x14ac:dyDescent="0.3">
      <c r="B50" s="3"/>
      <c r="C50" s="281"/>
      <c r="D50" s="281"/>
      <c r="E50" s="3"/>
      <c r="F50" s="3"/>
      <c r="G50" s="3"/>
      <c r="H50" s="3"/>
      <c r="I50" s="3"/>
    </row>
    <row r="51" spans="2:9" x14ac:dyDescent="0.3">
      <c r="B51" s="3"/>
      <c r="C51" s="281"/>
      <c r="D51" s="281"/>
      <c r="E51" s="3"/>
      <c r="F51" s="3"/>
      <c r="G51" s="3"/>
      <c r="H51" s="3"/>
      <c r="I51" s="3"/>
    </row>
    <row r="52" spans="2:9" x14ac:dyDescent="0.3">
      <c r="B52" s="3"/>
      <c r="C52" s="281"/>
      <c r="D52" s="281"/>
      <c r="E52" s="3"/>
      <c r="F52" s="3"/>
      <c r="G52" s="3"/>
      <c r="H52" s="3"/>
      <c r="I52" s="3"/>
    </row>
    <row r="53" spans="2:9" x14ac:dyDescent="0.3">
      <c r="B53" s="3"/>
      <c r="C53" s="281"/>
      <c r="D53" s="281"/>
      <c r="E53" s="3"/>
      <c r="F53" s="3"/>
      <c r="G53" s="3"/>
      <c r="H53" s="3"/>
      <c r="I53" s="3"/>
    </row>
    <row r="54" spans="2:9" x14ac:dyDescent="0.3">
      <c r="B54" s="3"/>
      <c r="C54" s="281"/>
      <c r="D54" s="281"/>
      <c r="E54" s="3"/>
      <c r="F54" s="3"/>
      <c r="G54" s="3"/>
      <c r="H54" s="3"/>
      <c r="I54" s="3"/>
    </row>
    <row r="55" spans="2:9" x14ac:dyDescent="0.3">
      <c r="B55" s="3"/>
      <c r="C55" s="281"/>
      <c r="D55" s="281"/>
      <c r="E55" s="3"/>
      <c r="F55" s="3"/>
      <c r="G55" s="3"/>
      <c r="H55" s="3"/>
      <c r="I55" s="3"/>
    </row>
    <row r="56" spans="2:9" x14ac:dyDescent="0.3">
      <c r="B56" s="3"/>
      <c r="C56" s="281"/>
      <c r="D56" s="281"/>
      <c r="E56" s="3"/>
      <c r="F56" s="3"/>
      <c r="G56" s="3"/>
      <c r="H56" s="3"/>
      <c r="I56" s="3"/>
    </row>
    <row r="57" spans="2:9" x14ac:dyDescent="0.3">
      <c r="B57" s="3"/>
      <c r="C57" s="281"/>
      <c r="D57" s="281"/>
      <c r="E57" s="3"/>
      <c r="F57" s="3"/>
      <c r="G57" s="3"/>
      <c r="H57" s="3"/>
      <c r="I57" s="3"/>
    </row>
    <row r="58" spans="2:9" x14ac:dyDescent="0.3">
      <c r="B58" s="3"/>
      <c r="C58" s="281"/>
      <c r="D58" s="281"/>
      <c r="E58" s="3"/>
      <c r="F58" s="3"/>
      <c r="G58" s="3"/>
      <c r="H58" s="3"/>
      <c r="I58" s="3"/>
    </row>
    <row r="59" spans="2:9" x14ac:dyDescent="0.3">
      <c r="B59" s="3"/>
      <c r="C59" s="281"/>
      <c r="D59" s="281"/>
      <c r="E59" s="3"/>
      <c r="F59" s="3"/>
      <c r="G59" s="3"/>
      <c r="H59" s="3"/>
      <c r="I59" s="3"/>
    </row>
    <row r="60" spans="2:9" x14ac:dyDescent="0.3">
      <c r="B60" s="3"/>
      <c r="C60" s="281"/>
      <c r="D60" s="281"/>
      <c r="E60" s="3"/>
      <c r="F60" s="3"/>
      <c r="G60" s="3"/>
      <c r="H60" s="3"/>
      <c r="I60" s="3"/>
    </row>
    <row r="61" spans="2:9" x14ac:dyDescent="0.3">
      <c r="C61" s="281"/>
      <c r="D61" s="281"/>
    </row>
    <row r="62" spans="2:9" x14ac:dyDescent="0.3">
      <c r="C62" s="281"/>
      <c r="D62" s="281"/>
    </row>
    <row r="63" spans="2:9" x14ac:dyDescent="0.3">
      <c r="C63" s="281"/>
      <c r="D63" s="281"/>
    </row>
    <row r="64" spans="2:9" x14ac:dyDescent="0.3">
      <c r="C64" s="281"/>
      <c r="D64" s="281"/>
    </row>
    <row r="65" spans="3:4" x14ac:dyDescent="0.3">
      <c r="C65" s="281"/>
      <c r="D65" s="281"/>
    </row>
    <row r="66" spans="3:4" x14ac:dyDescent="0.3">
      <c r="C66" s="281"/>
      <c r="D66" s="281"/>
    </row>
    <row r="67" spans="3:4" x14ac:dyDescent="0.3">
      <c r="C67" s="281"/>
      <c r="D67" s="281"/>
    </row>
    <row r="68" spans="3:4" x14ac:dyDescent="0.3">
      <c r="C68" s="281"/>
      <c r="D68" s="281"/>
    </row>
    <row r="69" spans="3:4" x14ac:dyDescent="0.3">
      <c r="C69" s="281"/>
      <c r="D69" s="281"/>
    </row>
  </sheetData>
  <sheetProtection algorithmName="SHA-512" hashValue="CwlhRCqxJ9/RlM3gMgZrsgU/q0/1MxSvCiHGsUsQpLCACP+e53DiiNHOhquEg9sCpFwEPQDYXEp7h14ympTVYw==" saltValue="sV0VDDP9FUg2/g4HjruqOA==" spinCount="100000" sheet="1" objects="1" scenarios="1"/>
  <mergeCells count="9">
    <mergeCell ref="N17:O17"/>
    <mergeCell ref="N10:O10"/>
    <mergeCell ref="N12:O12"/>
    <mergeCell ref="N15:O15"/>
    <mergeCell ref="B1:I1"/>
    <mergeCell ref="B2:I2"/>
    <mergeCell ref="C8:D8"/>
    <mergeCell ref="K8:O8"/>
    <mergeCell ref="N16:O16"/>
  </mergeCells>
  <pageMargins left="0.7" right="0.7" top="0.75" bottom="0.75" header="0.3" footer="0.3"/>
  <pageSetup scale="59"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2">
    <tabColor theme="3" tint="0.39997558519241921"/>
    <pageSetUpPr fitToPage="1"/>
  </sheetPr>
  <dimension ref="B1:U129"/>
  <sheetViews>
    <sheetView showGridLines="0" zoomScale="70" zoomScaleNormal="70" workbookViewId="0">
      <selection activeCell="J18" sqref="J18"/>
    </sheetView>
  </sheetViews>
  <sheetFormatPr defaultColWidth="9.1796875" defaultRowHeight="13" x14ac:dyDescent="0.3"/>
  <cols>
    <col min="1" max="1" width="2.81640625" style="21" customWidth="1"/>
    <col min="2" max="2" width="35.54296875" style="21" customWidth="1"/>
    <col min="3" max="7" width="12" style="21" customWidth="1"/>
    <col min="8" max="8" width="15.81640625" style="21" customWidth="1"/>
    <col min="9" max="16384" width="9.1796875" style="21"/>
  </cols>
  <sheetData>
    <row r="1" spans="2:20" ht="13.5" thickBot="1" x14ac:dyDescent="0.35">
      <c r="B1" s="2283" t="e">
        <f>#REF!</f>
        <v>#REF!</v>
      </c>
      <c r="C1" s="2284"/>
      <c r="D1" s="2284"/>
      <c r="E1" s="2284"/>
      <c r="F1" s="2284"/>
      <c r="G1" s="2284"/>
      <c r="H1" s="2285"/>
      <c r="I1" s="328"/>
      <c r="J1" s="328"/>
      <c r="K1" s="328"/>
      <c r="L1" s="81"/>
      <c r="M1" s="3"/>
      <c r="N1" s="3"/>
      <c r="O1" s="3"/>
      <c r="P1" s="3"/>
      <c r="Q1" s="3"/>
      <c r="R1" s="3"/>
      <c r="S1" s="3"/>
      <c r="T1" s="81"/>
    </row>
    <row r="2" spans="2:20" ht="34.5" customHeight="1" thickBot="1" x14ac:dyDescent="0.35">
      <c r="B2" s="2286" t="s">
        <v>132</v>
      </c>
      <c r="C2" s="2287"/>
      <c r="D2" s="2287"/>
      <c r="E2" s="2287"/>
      <c r="F2" s="2287"/>
      <c r="G2" s="2287"/>
      <c r="H2" s="2288"/>
      <c r="I2" s="328"/>
      <c r="J2" s="328"/>
      <c r="K2" s="328"/>
      <c r="L2" s="3"/>
      <c r="M2" s="3"/>
      <c r="N2" s="3"/>
      <c r="O2" s="3"/>
      <c r="P2" s="3"/>
      <c r="Q2" s="3"/>
      <c r="R2" s="3"/>
      <c r="S2" s="3"/>
      <c r="T2" s="81"/>
    </row>
    <row r="3" spans="2:20" ht="13.5" thickBot="1" x14ac:dyDescent="0.35">
      <c r="B3" s="5"/>
      <c r="C3" s="81"/>
      <c r="D3" s="81"/>
      <c r="E3" s="81"/>
      <c r="F3" s="81"/>
      <c r="G3" s="81"/>
      <c r="H3" s="329"/>
      <c r="I3" s="81"/>
      <c r="J3" s="81"/>
      <c r="K3" s="81"/>
      <c r="L3" s="81"/>
      <c r="M3" s="81"/>
      <c r="N3" s="81"/>
      <c r="O3" s="81"/>
      <c r="P3" s="81"/>
      <c r="Q3" s="81"/>
      <c r="R3" s="81"/>
      <c r="S3" s="81"/>
      <c r="T3" s="81"/>
    </row>
    <row r="4" spans="2:20" ht="13.5" thickBot="1" x14ac:dyDescent="0.35">
      <c r="B4" s="352" t="s">
        <v>137</v>
      </c>
      <c r="C4" s="1035"/>
      <c r="D4" s="81"/>
      <c r="E4" s="81"/>
      <c r="F4" s="81"/>
      <c r="G4" s="81"/>
      <c r="H4" s="329"/>
      <c r="I4" s="81"/>
      <c r="J4" s="81"/>
      <c r="K4" s="81"/>
      <c r="L4" s="81"/>
      <c r="M4" s="81"/>
      <c r="N4" s="81"/>
      <c r="O4" s="81"/>
      <c r="P4" s="81"/>
      <c r="Q4" s="81"/>
      <c r="R4" s="81"/>
      <c r="S4" s="81"/>
      <c r="T4" s="81"/>
    </row>
    <row r="5" spans="2:20" ht="13.5" thickBot="1" x14ac:dyDescent="0.35">
      <c r="B5" s="1036"/>
      <c r="C5" s="1037"/>
      <c r="D5" s="81"/>
      <c r="E5" s="81"/>
      <c r="F5" s="81"/>
      <c r="G5" s="81"/>
      <c r="H5" s="329"/>
      <c r="I5" s="81"/>
      <c r="J5" s="81"/>
      <c r="K5" s="81"/>
      <c r="L5" s="81"/>
      <c r="M5" s="81"/>
      <c r="N5" s="81"/>
      <c r="O5" s="81"/>
      <c r="P5" s="81"/>
      <c r="Q5" s="81"/>
      <c r="R5" s="81"/>
      <c r="S5" s="81"/>
      <c r="T5" s="81"/>
    </row>
    <row r="6" spans="2:20" ht="13.5" thickBot="1" x14ac:dyDescent="0.35">
      <c r="B6" s="353" t="s">
        <v>114</v>
      </c>
      <c r="C6" s="354" t="s">
        <v>636</v>
      </c>
      <c r="D6" s="354"/>
      <c r="E6" s="354"/>
      <c r="F6" s="354"/>
      <c r="G6" s="354"/>
      <c r="H6" s="355"/>
      <c r="I6" s="81"/>
      <c r="J6" s="81"/>
      <c r="K6" s="81"/>
      <c r="L6" s="81"/>
      <c r="M6" s="81"/>
      <c r="N6" s="81"/>
      <c r="O6" s="81"/>
      <c r="P6" s="81"/>
      <c r="Q6" s="81"/>
      <c r="R6" s="81"/>
      <c r="S6" s="81"/>
      <c r="T6" s="81"/>
    </row>
    <row r="7" spans="2:20" ht="13.5" thickBot="1" x14ac:dyDescent="0.35">
      <c r="B7" s="82" t="s">
        <v>115</v>
      </c>
      <c r="C7" s="82" t="s">
        <v>116</v>
      </c>
      <c r="D7" s="83" t="s">
        <v>117</v>
      </c>
      <c r="E7" s="83" t="s">
        <v>118</v>
      </c>
      <c r="F7" s="83" t="s">
        <v>119</v>
      </c>
      <c r="G7" s="330" t="s">
        <v>120</v>
      </c>
      <c r="H7" s="83" t="s">
        <v>121</v>
      </c>
      <c r="I7" s="81"/>
      <c r="J7" s="81"/>
      <c r="K7" s="81"/>
      <c r="L7" s="81"/>
      <c r="M7" s="81"/>
      <c r="N7" s="81"/>
      <c r="O7" s="81"/>
      <c r="P7" s="81"/>
      <c r="Q7" s="81"/>
      <c r="R7" s="81"/>
      <c r="S7" s="81"/>
      <c r="T7" s="81"/>
    </row>
    <row r="8" spans="2:20" x14ac:dyDescent="0.3">
      <c r="B8" s="331" t="s">
        <v>448</v>
      </c>
      <c r="C8" s="94"/>
      <c r="D8" s="95"/>
      <c r="E8" s="95"/>
      <c r="F8" s="95"/>
      <c r="G8" s="95"/>
      <c r="H8" s="183">
        <f>+(C9*C8)+(D9*D8)+(E9*E8)+(F9*F8)+(G9*G8)</f>
        <v>0</v>
      </c>
      <c r="I8" s="81"/>
      <c r="J8" s="81"/>
      <c r="K8" s="81"/>
      <c r="L8" s="81"/>
      <c r="M8" s="81"/>
      <c r="N8" s="81"/>
      <c r="O8" s="81"/>
      <c r="P8" s="81"/>
      <c r="Q8" s="81"/>
      <c r="R8" s="81"/>
      <c r="S8" s="81"/>
      <c r="T8" s="81"/>
    </row>
    <row r="9" spans="2:20" x14ac:dyDescent="0.3">
      <c r="B9" s="332" t="s">
        <v>122</v>
      </c>
      <c r="C9" s="76"/>
      <c r="D9" s="77"/>
      <c r="E9" s="77"/>
      <c r="F9" s="77"/>
      <c r="G9" s="77"/>
      <c r="H9" s="184">
        <f>SUM(C9:G9)</f>
        <v>0</v>
      </c>
      <c r="I9" s="81"/>
      <c r="J9" s="81"/>
      <c r="K9" s="81"/>
      <c r="L9" s="81"/>
      <c r="M9" s="81"/>
      <c r="N9" s="81"/>
      <c r="O9" s="81"/>
      <c r="P9" s="81"/>
      <c r="Q9" s="81"/>
      <c r="R9" s="81"/>
      <c r="S9" s="81"/>
      <c r="T9" s="81"/>
    </row>
    <row r="10" spans="2:20" ht="14.5" x14ac:dyDescent="0.3">
      <c r="B10" s="333" t="s">
        <v>133</v>
      </c>
      <c r="C10" s="92"/>
      <c r="D10" s="66"/>
      <c r="E10" s="66"/>
      <c r="F10" s="66"/>
      <c r="G10" s="66"/>
      <c r="H10" s="98"/>
      <c r="I10" s="81"/>
      <c r="J10" s="81"/>
      <c r="K10" s="81"/>
      <c r="L10" s="81"/>
      <c r="M10" s="81"/>
      <c r="N10" s="81"/>
      <c r="O10" s="81"/>
      <c r="P10" s="81"/>
      <c r="Q10" s="81"/>
      <c r="R10" s="81"/>
      <c r="S10" s="81"/>
      <c r="T10" s="81"/>
    </row>
    <row r="11" spans="2:20" x14ac:dyDescent="0.3">
      <c r="B11" s="334" t="s">
        <v>123</v>
      </c>
      <c r="C11" s="93"/>
      <c r="D11" s="63"/>
      <c r="E11" s="63"/>
      <c r="F11" s="63"/>
      <c r="G11" s="63"/>
      <c r="H11" s="98"/>
      <c r="I11" s="81"/>
      <c r="J11" s="81"/>
      <c r="K11" s="81"/>
      <c r="L11" s="81"/>
      <c r="M11" s="81"/>
      <c r="N11" s="81"/>
      <c r="O11" s="81"/>
      <c r="P11" s="81"/>
      <c r="Q11" s="81"/>
      <c r="R11" s="81"/>
      <c r="S11" s="81"/>
      <c r="T11" s="81"/>
    </row>
    <row r="12" spans="2:20" x14ac:dyDescent="0.3">
      <c r="B12" s="177" t="s">
        <v>124</v>
      </c>
      <c r="C12" s="179">
        <f>+C10-C11</f>
        <v>0</v>
      </c>
      <c r="D12" s="179">
        <f>+D10-D11</f>
        <v>0</v>
      </c>
      <c r="E12" s="179">
        <f>+E10-E11</f>
        <v>0</v>
      </c>
      <c r="F12" s="179">
        <f>+F10-F11</f>
        <v>0</v>
      </c>
      <c r="G12" s="178">
        <f>+G10-G11</f>
        <v>0</v>
      </c>
      <c r="H12" s="98"/>
      <c r="I12" s="81"/>
      <c r="J12" s="81"/>
      <c r="K12" s="81"/>
      <c r="L12" s="81"/>
      <c r="M12" s="81"/>
      <c r="N12" s="81"/>
      <c r="O12" s="81"/>
      <c r="P12" s="81"/>
      <c r="Q12" s="81"/>
      <c r="R12" s="81"/>
      <c r="S12" s="81"/>
      <c r="T12" s="81"/>
    </row>
    <row r="13" spans="2:20" x14ac:dyDescent="0.3">
      <c r="B13" s="332" t="s">
        <v>140</v>
      </c>
      <c r="C13" s="26"/>
      <c r="D13" s="26"/>
      <c r="E13" s="26"/>
      <c r="F13" s="26"/>
      <c r="G13" s="63"/>
      <c r="H13" s="98"/>
      <c r="I13" s="81"/>
      <c r="J13" s="81"/>
      <c r="K13" s="81"/>
      <c r="L13" s="81"/>
      <c r="M13" s="81"/>
      <c r="N13" s="81"/>
      <c r="O13" s="81"/>
      <c r="P13" s="81"/>
      <c r="Q13" s="81"/>
      <c r="R13" s="81"/>
      <c r="S13" s="81"/>
      <c r="T13" s="81"/>
    </row>
    <row r="14" spans="2:20" ht="13.5" thickBot="1" x14ac:dyDescent="0.35">
      <c r="B14" s="176" t="s">
        <v>141</v>
      </c>
      <c r="C14" s="175">
        <f>+C13-C10</f>
        <v>0</v>
      </c>
      <c r="D14" s="175">
        <f>+D13-D10</f>
        <v>0</v>
      </c>
      <c r="E14" s="175">
        <f>+E13-E10</f>
        <v>0</v>
      </c>
      <c r="F14" s="175">
        <f>+F13-F10</f>
        <v>0</v>
      </c>
      <c r="G14" s="175">
        <f>+G13-G10</f>
        <v>0</v>
      </c>
      <c r="H14" s="99"/>
      <c r="I14" s="81"/>
      <c r="J14" s="81"/>
      <c r="K14" s="81"/>
      <c r="L14" s="81"/>
      <c r="M14" s="81"/>
      <c r="N14" s="81"/>
      <c r="O14" s="81"/>
      <c r="P14" s="81"/>
      <c r="Q14" s="81"/>
      <c r="R14" s="81"/>
      <c r="S14" s="81"/>
      <c r="T14" s="81"/>
    </row>
    <row r="15" spans="2:20" ht="13.5" thickBot="1" x14ac:dyDescent="0.35">
      <c r="B15" s="89" t="s">
        <v>125</v>
      </c>
      <c r="C15" s="96">
        <f>+(C12*C9)*12</f>
        <v>0</v>
      </c>
      <c r="D15" s="96">
        <f>+(D12*D9)*12</f>
        <v>0</v>
      </c>
      <c r="E15" s="96">
        <f>+(E12*E9)*12</f>
        <v>0</v>
      </c>
      <c r="F15" s="96">
        <f>+(F12*F9)*12</f>
        <v>0</v>
      </c>
      <c r="G15" s="96">
        <f>+(G12*G9)*12</f>
        <v>0</v>
      </c>
      <c r="H15" s="97">
        <f>SUM(C15:G15)</f>
        <v>0</v>
      </c>
      <c r="I15" s="81"/>
      <c r="J15" s="81"/>
      <c r="K15" s="81"/>
      <c r="L15" s="81"/>
      <c r="M15" s="81"/>
      <c r="N15" s="81"/>
      <c r="O15" s="81"/>
      <c r="P15" s="81"/>
      <c r="Q15" s="81"/>
      <c r="R15" s="81"/>
      <c r="S15" s="81"/>
      <c r="T15" s="81"/>
    </row>
    <row r="16" spans="2:20" ht="13.5" thickBot="1" x14ac:dyDescent="0.35">
      <c r="B16" s="1036"/>
      <c r="C16" s="1037"/>
      <c r="D16" s="81"/>
      <c r="E16" s="81"/>
      <c r="F16" s="81"/>
      <c r="G16" s="81"/>
      <c r="H16" s="329"/>
      <c r="I16" s="81"/>
      <c r="J16" s="81"/>
      <c r="K16" s="81"/>
      <c r="L16" s="81"/>
      <c r="M16" s="81"/>
      <c r="N16" s="81"/>
      <c r="O16" s="81"/>
      <c r="P16" s="81"/>
      <c r="Q16" s="81"/>
      <c r="R16" s="81"/>
      <c r="S16" s="81"/>
      <c r="T16" s="81"/>
    </row>
    <row r="17" spans="2:20" ht="13.5" thickBot="1" x14ac:dyDescent="0.35">
      <c r="B17" s="353" t="s">
        <v>126</v>
      </c>
      <c r="C17" s="354" t="s">
        <v>635</v>
      </c>
      <c r="D17" s="354"/>
      <c r="E17" s="354"/>
      <c r="F17" s="354"/>
      <c r="G17" s="354"/>
      <c r="H17" s="355"/>
      <c r="I17" s="81"/>
      <c r="J17" s="81"/>
      <c r="K17" s="81"/>
      <c r="L17" s="81"/>
      <c r="M17" s="81"/>
      <c r="N17" s="81"/>
      <c r="O17" s="81"/>
      <c r="P17" s="81"/>
      <c r="Q17" s="81"/>
      <c r="R17" s="81"/>
      <c r="S17" s="81"/>
      <c r="T17" s="81"/>
    </row>
    <row r="18" spans="2:20" ht="13.5" thickBot="1" x14ac:dyDescent="0.35">
      <c r="B18" s="82" t="s">
        <v>115</v>
      </c>
      <c r="C18" s="82" t="s">
        <v>116</v>
      </c>
      <c r="D18" s="83" t="s">
        <v>117</v>
      </c>
      <c r="E18" s="83" t="s">
        <v>118</v>
      </c>
      <c r="F18" s="83" t="s">
        <v>119</v>
      </c>
      <c r="G18" s="330" t="s">
        <v>120</v>
      </c>
      <c r="H18" s="83" t="s">
        <v>121</v>
      </c>
      <c r="I18" s="81"/>
      <c r="J18" s="81"/>
      <c r="K18" s="81"/>
      <c r="L18" s="81"/>
      <c r="M18" s="81"/>
      <c r="N18" s="81"/>
      <c r="O18" s="81"/>
      <c r="P18" s="81"/>
      <c r="Q18" s="81"/>
      <c r="R18" s="81"/>
      <c r="S18" s="81"/>
      <c r="T18" s="81"/>
    </row>
    <row r="19" spans="2:20" x14ac:dyDescent="0.3">
      <c r="B19" s="331" t="s">
        <v>448</v>
      </c>
      <c r="C19" s="94"/>
      <c r="D19" s="95"/>
      <c r="E19" s="95"/>
      <c r="F19" s="95"/>
      <c r="G19" s="95"/>
      <c r="H19" s="183">
        <f>+(C20*C19)+(D20*D19)+(E20*E19)+(F20*F19)+(G20*G19)</f>
        <v>0</v>
      </c>
      <c r="I19" s="81"/>
      <c r="J19" s="81"/>
      <c r="K19" s="81"/>
      <c r="L19" s="81"/>
      <c r="M19" s="81"/>
      <c r="N19" s="81"/>
      <c r="O19" s="81"/>
      <c r="P19" s="81"/>
      <c r="Q19" s="81"/>
      <c r="R19" s="81"/>
      <c r="S19" s="81"/>
      <c r="T19" s="81"/>
    </row>
    <row r="20" spans="2:20" x14ac:dyDescent="0.3">
      <c r="B20" s="332" t="s">
        <v>122</v>
      </c>
      <c r="C20" s="76"/>
      <c r="D20" s="77"/>
      <c r="E20" s="77"/>
      <c r="F20" s="77"/>
      <c r="G20" s="77"/>
      <c r="H20" s="184">
        <f>SUM(C20:G20)</f>
        <v>0</v>
      </c>
      <c r="I20" s="81"/>
      <c r="J20" s="81"/>
      <c r="K20" s="81"/>
      <c r="L20" s="81"/>
      <c r="M20" s="81"/>
      <c r="N20" s="81"/>
      <c r="O20" s="81"/>
      <c r="P20" s="81"/>
      <c r="Q20" s="81"/>
      <c r="R20" s="81"/>
      <c r="S20" s="81"/>
      <c r="T20" s="81"/>
    </row>
    <row r="21" spans="2:20" ht="14.5" x14ac:dyDescent="0.3">
      <c r="B21" s="333" t="s">
        <v>133</v>
      </c>
      <c r="C21" s="92"/>
      <c r="D21" s="66"/>
      <c r="E21" s="66"/>
      <c r="F21" s="66"/>
      <c r="G21" s="66"/>
      <c r="H21" s="98"/>
      <c r="I21" s="81"/>
      <c r="J21" s="81"/>
      <c r="K21" s="81"/>
      <c r="L21" s="81"/>
      <c r="M21" s="81"/>
      <c r="N21" s="81"/>
      <c r="O21" s="81"/>
      <c r="P21" s="81"/>
      <c r="Q21" s="81"/>
      <c r="R21" s="81"/>
      <c r="S21" s="81"/>
      <c r="T21" s="81"/>
    </row>
    <row r="22" spans="2:20" x14ac:dyDescent="0.3">
      <c r="B22" s="334" t="s">
        <v>123</v>
      </c>
      <c r="C22" s="93"/>
      <c r="D22" s="63"/>
      <c r="E22" s="63"/>
      <c r="F22" s="63"/>
      <c r="G22" s="63"/>
      <c r="H22" s="98"/>
      <c r="I22" s="81"/>
      <c r="J22" s="81"/>
      <c r="K22" s="81"/>
      <c r="L22" s="81"/>
      <c r="M22" s="81"/>
      <c r="N22" s="81"/>
      <c r="O22" s="81"/>
      <c r="P22" s="81"/>
      <c r="Q22" s="81"/>
      <c r="R22" s="81"/>
      <c r="S22" s="81"/>
      <c r="T22" s="81"/>
    </row>
    <row r="23" spans="2:20" x14ac:dyDescent="0.3">
      <c r="B23" s="177" t="s">
        <v>124</v>
      </c>
      <c r="C23" s="179">
        <f>+C21-C22</f>
        <v>0</v>
      </c>
      <c r="D23" s="179">
        <f>+D21-D22</f>
        <v>0</v>
      </c>
      <c r="E23" s="179">
        <f>+E21-E22</f>
        <v>0</v>
      </c>
      <c r="F23" s="179">
        <f>+F21-F22</f>
        <v>0</v>
      </c>
      <c r="G23" s="178">
        <f>+G21-G22</f>
        <v>0</v>
      </c>
      <c r="H23" s="98"/>
      <c r="I23" s="81"/>
      <c r="J23" s="81"/>
      <c r="K23" s="81"/>
      <c r="L23" s="81"/>
      <c r="M23" s="81"/>
      <c r="N23" s="81"/>
      <c r="O23" s="81"/>
      <c r="P23" s="81"/>
      <c r="Q23" s="81"/>
      <c r="R23" s="81"/>
      <c r="S23" s="81"/>
      <c r="T23" s="81"/>
    </row>
    <row r="24" spans="2:20" x14ac:dyDescent="0.3">
      <c r="B24" s="332" t="s">
        <v>140</v>
      </c>
      <c r="C24" s="26"/>
      <c r="D24" s="26"/>
      <c r="E24" s="26"/>
      <c r="F24" s="26"/>
      <c r="G24" s="63"/>
      <c r="H24" s="98"/>
      <c r="I24" s="81"/>
      <c r="J24" s="81"/>
      <c r="K24" s="81"/>
      <c r="L24" s="81"/>
      <c r="M24" s="81"/>
      <c r="N24" s="81"/>
      <c r="O24" s="81"/>
      <c r="P24" s="81"/>
      <c r="Q24" s="81"/>
      <c r="R24" s="81"/>
      <c r="S24" s="81"/>
      <c r="T24" s="81"/>
    </row>
    <row r="25" spans="2:20" ht="13.5" thickBot="1" x14ac:dyDescent="0.35">
      <c r="B25" s="176" t="s">
        <v>141</v>
      </c>
      <c r="C25" s="175">
        <f>+C24-C21</f>
        <v>0</v>
      </c>
      <c r="D25" s="175">
        <f>+D24-D21</f>
        <v>0</v>
      </c>
      <c r="E25" s="175">
        <f>+E24-E21</f>
        <v>0</v>
      </c>
      <c r="F25" s="175">
        <f>+F24-F21</f>
        <v>0</v>
      </c>
      <c r="G25" s="175">
        <f>+G24-G21</f>
        <v>0</v>
      </c>
      <c r="H25" s="99"/>
      <c r="I25" s="81"/>
      <c r="J25" s="81"/>
      <c r="K25" s="81"/>
      <c r="L25" s="81"/>
      <c r="M25" s="81"/>
      <c r="N25" s="81"/>
      <c r="O25" s="81"/>
      <c r="P25" s="81"/>
      <c r="Q25" s="81"/>
      <c r="R25" s="81"/>
      <c r="S25" s="81"/>
      <c r="T25" s="81"/>
    </row>
    <row r="26" spans="2:20" ht="13.5" thickBot="1" x14ac:dyDescent="0.35">
      <c r="B26" s="89" t="s">
        <v>125</v>
      </c>
      <c r="C26" s="96">
        <f>+(C23*C20)*12</f>
        <v>0</v>
      </c>
      <c r="D26" s="96">
        <f>+(D23*D20)*12</f>
        <v>0</v>
      </c>
      <c r="E26" s="96">
        <f>+(E23*E20)*12</f>
        <v>0</v>
      </c>
      <c r="F26" s="96">
        <f>+(F23*F20)*12</f>
        <v>0</v>
      </c>
      <c r="G26" s="96">
        <f>+(G23*G20)*12</f>
        <v>0</v>
      </c>
      <c r="H26" s="97">
        <f>SUM(C26:G26)</f>
        <v>0</v>
      </c>
      <c r="I26" s="81"/>
      <c r="J26" s="81"/>
      <c r="K26" s="81"/>
      <c r="L26" s="81"/>
      <c r="M26" s="81"/>
      <c r="N26" s="81"/>
      <c r="O26" s="81"/>
      <c r="P26" s="81"/>
      <c r="Q26" s="81"/>
      <c r="R26" s="81"/>
      <c r="S26" s="81"/>
      <c r="T26" s="81"/>
    </row>
    <row r="27" spans="2:20" ht="13.5" thickBot="1" x14ac:dyDescent="0.35">
      <c r="B27" s="1036"/>
      <c r="C27" s="1037"/>
      <c r="D27" s="81"/>
      <c r="E27" s="81"/>
      <c r="F27" s="81"/>
      <c r="G27" s="81"/>
      <c r="H27" s="329"/>
      <c r="I27" s="81"/>
      <c r="J27" s="81"/>
      <c r="K27" s="81"/>
      <c r="L27" s="81"/>
      <c r="M27" s="81"/>
      <c r="N27" s="81"/>
      <c r="O27" s="81"/>
      <c r="P27" s="81"/>
      <c r="Q27" s="81"/>
      <c r="R27" s="81"/>
      <c r="S27" s="81"/>
      <c r="T27" s="81"/>
    </row>
    <row r="28" spans="2:20" ht="13.5" thickBot="1" x14ac:dyDescent="0.35">
      <c r="B28" s="353" t="s">
        <v>127</v>
      </c>
      <c r="C28" s="354" t="s">
        <v>138</v>
      </c>
      <c r="D28" s="354"/>
      <c r="E28" s="354"/>
      <c r="F28" s="354"/>
      <c r="G28" s="354"/>
      <c r="H28" s="355"/>
      <c r="I28" s="81"/>
      <c r="J28" s="81"/>
      <c r="K28" s="81"/>
      <c r="L28" s="81"/>
      <c r="M28" s="81"/>
      <c r="N28" s="81"/>
      <c r="O28" s="81"/>
      <c r="P28" s="81"/>
      <c r="Q28" s="81"/>
      <c r="R28" s="81"/>
      <c r="S28" s="81"/>
      <c r="T28" s="81"/>
    </row>
    <row r="29" spans="2:20" ht="13.5" thickBot="1" x14ac:dyDescent="0.35">
      <c r="B29" s="82" t="s">
        <v>115</v>
      </c>
      <c r="C29" s="82" t="s">
        <v>116</v>
      </c>
      <c r="D29" s="83" t="s">
        <v>117</v>
      </c>
      <c r="E29" s="83" t="s">
        <v>118</v>
      </c>
      <c r="F29" s="83" t="s">
        <v>119</v>
      </c>
      <c r="G29" s="330" t="s">
        <v>120</v>
      </c>
      <c r="H29" s="83" t="s">
        <v>121</v>
      </c>
      <c r="I29" s="81"/>
      <c r="J29" s="81"/>
      <c r="K29" s="81"/>
      <c r="L29" s="81"/>
      <c r="M29" s="81"/>
      <c r="N29" s="81"/>
      <c r="O29" s="81"/>
      <c r="P29" s="81"/>
      <c r="Q29" s="81"/>
      <c r="R29" s="81"/>
      <c r="S29" s="81"/>
      <c r="T29" s="81"/>
    </row>
    <row r="30" spans="2:20" x14ac:dyDescent="0.3">
      <c r="B30" s="331" t="s">
        <v>448</v>
      </c>
      <c r="C30" s="94"/>
      <c r="D30" s="95"/>
      <c r="E30" s="95"/>
      <c r="F30" s="95"/>
      <c r="G30" s="95"/>
      <c r="H30" s="183">
        <f>+(C31*C30)+(D31*D30)+(E31*E30)+(F31*F30)+(G31*G30)</f>
        <v>0</v>
      </c>
      <c r="I30" s="81"/>
      <c r="J30" s="81"/>
      <c r="K30" s="81"/>
      <c r="L30" s="81"/>
      <c r="M30" s="81"/>
      <c r="N30" s="81"/>
      <c r="O30" s="81"/>
      <c r="P30" s="81"/>
      <c r="Q30" s="81"/>
      <c r="R30" s="81"/>
      <c r="S30" s="81"/>
      <c r="T30" s="81"/>
    </row>
    <row r="31" spans="2:20" x14ac:dyDescent="0.3">
      <c r="B31" s="332" t="s">
        <v>122</v>
      </c>
      <c r="C31" s="76"/>
      <c r="D31" s="77"/>
      <c r="E31" s="77"/>
      <c r="F31" s="77"/>
      <c r="G31" s="77"/>
      <c r="H31" s="184">
        <f>SUM(C31:G31)</f>
        <v>0</v>
      </c>
      <c r="I31" s="81"/>
      <c r="J31" s="81"/>
      <c r="K31" s="81"/>
      <c r="L31" s="81"/>
      <c r="M31" s="81"/>
      <c r="N31" s="81"/>
      <c r="O31" s="81"/>
      <c r="P31" s="81"/>
      <c r="Q31" s="81"/>
      <c r="R31" s="81"/>
      <c r="S31" s="81"/>
      <c r="T31" s="81"/>
    </row>
    <row r="32" spans="2:20" ht="14.5" x14ac:dyDescent="0.3">
      <c r="B32" s="333" t="s">
        <v>133</v>
      </c>
      <c r="C32" s="92"/>
      <c r="D32" s="66"/>
      <c r="E32" s="66"/>
      <c r="F32" s="66"/>
      <c r="G32" s="66"/>
      <c r="H32" s="98"/>
      <c r="I32" s="81"/>
      <c r="J32" s="81"/>
      <c r="K32" s="81"/>
      <c r="L32" s="81"/>
      <c r="M32" s="81"/>
      <c r="N32" s="81"/>
      <c r="O32" s="81"/>
      <c r="P32" s="81"/>
      <c r="Q32" s="81"/>
      <c r="R32" s="81"/>
      <c r="S32" s="81"/>
      <c r="T32" s="81"/>
    </row>
    <row r="33" spans="2:20" x14ac:dyDescent="0.3">
      <c r="B33" s="334" t="s">
        <v>123</v>
      </c>
      <c r="C33" s="93"/>
      <c r="D33" s="63"/>
      <c r="E33" s="63"/>
      <c r="F33" s="63"/>
      <c r="G33" s="63"/>
      <c r="H33" s="98"/>
      <c r="I33" s="81"/>
      <c r="J33" s="81"/>
      <c r="K33" s="81"/>
      <c r="L33" s="81"/>
      <c r="M33" s="81"/>
      <c r="N33" s="81"/>
      <c r="O33" s="81"/>
      <c r="P33" s="81"/>
      <c r="Q33" s="81"/>
      <c r="R33" s="81"/>
      <c r="S33" s="81"/>
      <c r="T33" s="81"/>
    </row>
    <row r="34" spans="2:20" x14ac:dyDescent="0.3">
      <c r="B34" s="177" t="s">
        <v>124</v>
      </c>
      <c r="C34" s="179">
        <f>+C32-C33</f>
        <v>0</v>
      </c>
      <c r="D34" s="179">
        <f>+D32-D33</f>
        <v>0</v>
      </c>
      <c r="E34" s="179">
        <f>+E32-E33</f>
        <v>0</v>
      </c>
      <c r="F34" s="179">
        <f>+F32-F33</f>
        <v>0</v>
      </c>
      <c r="G34" s="178">
        <f>+G32-G33</f>
        <v>0</v>
      </c>
      <c r="H34" s="98"/>
      <c r="I34" s="81"/>
      <c r="J34" s="81"/>
      <c r="K34" s="81"/>
      <c r="L34" s="81"/>
      <c r="M34" s="81"/>
      <c r="N34" s="81"/>
      <c r="O34" s="81"/>
      <c r="P34" s="81"/>
      <c r="Q34" s="81"/>
      <c r="R34" s="81"/>
      <c r="S34" s="81"/>
      <c r="T34" s="81"/>
    </row>
    <row r="35" spans="2:20" x14ac:dyDescent="0.3">
      <c r="B35" s="332" t="s">
        <v>140</v>
      </c>
      <c r="C35" s="26"/>
      <c r="D35" s="26"/>
      <c r="E35" s="26"/>
      <c r="F35" s="26"/>
      <c r="G35" s="63"/>
      <c r="H35" s="98"/>
      <c r="I35" s="81"/>
      <c r="J35" s="81"/>
      <c r="K35" s="81"/>
      <c r="L35" s="81"/>
      <c r="M35" s="81"/>
      <c r="N35" s="81"/>
      <c r="O35" s="81"/>
      <c r="P35" s="81"/>
      <c r="Q35" s="81"/>
      <c r="R35" s="81"/>
      <c r="S35" s="81"/>
      <c r="T35" s="81"/>
    </row>
    <row r="36" spans="2:20" ht="13.5" thickBot="1" x14ac:dyDescent="0.35">
      <c r="B36" s="176" t="s">
        <v>141</v>
      </c>
      <c r="C36" s="175">
        <f>+C35-C32</f>
        <v>0</v>
      </c>
      <c r="D36" s="175">
        <f>+D35-D32</f>
        <v>0</v>
      </c>
      <c r="E36" s="175">
        <f>+E35-E32</f>
        <v>0</v>
      </c>
      <c r="F36" s="175">
        <f>+F35-F32</f>
        <v>0</v>
      </c>
      <c r="G36" s="175">
        <f>+G35-G32</f>
        <v>0</v>
      </c>
      <c r="H36" s="99"/>
      <c r="I36" s="81"/>
      <c r="J36" s="81"/>
      <c r="K36" s="81"/>
      <c r="L36" s="81"/>
      <c r="M36" s="81"/>
      <c r="N36" s="81"/>
      <c r="O36" s="81"/>
      <c r="P36" s="81"/>
      <c r="Q36" s="81"/>
      <c r="R36" s="81"/>
      <c r="S36" s="81"/>
      <c r="T36" s="81"/>
    </row>
    <row r="37" spans="2:20" ht="13.5" thickBot="1" x14ac:dyDescent="0.35">
      <c r="B37" s="89" t="s">
        <v>125</v>
      </c>
      <c r="C37" s="96">
        <f>+(C34*C31)*12</f>
        <v>0</v>
      </c>
      <c r="D37" s="96">
        <f>+(D34*D31)*12</f>
        <v>0</v>
      </c>
      <c r="E37" s="96">
        <f>+(E34*E31)*12</f>
        <v>0</v>
      </c>
      <c r="F37" s="96">
        <f>+(F34*F31)*12</f>
        <v>0</v>
      </c>
      <c r="G37" s="96">
        <f>+(G34*G31)*12</f>
        <v>0</v>
      </c>
      <c r="H37" s="97">
        <f>SUM(C37:G37)</f>
        <v>0</v>
      </c>
      <c r="I37" s="81"/>
      <c r="J37" s="81"/>
      <c r="K37" s="81"/>
      <c r="L37" s="81"/>
      <c r="M37" s="81"/>
      <c r="N37" s="81"/>
      <c r="O37" s="81"/>
      <c r="P37" s="81"/>
      <c r="Q37" s="81"/>
      <c r="R37" s="81"/>
      <c r="S37" s="81"/>
      <c r="T37" s="81"/>
    </row>
    <row r="38" spans="2:20" ht="13.5" thickBot="1" x14ac:dyDescent="0.35">
      <c r="B38" s="1036"/>
      <c r="C38" s="1037"/>
      <c r="D38" s="81"/>
      <c r="E38" s="81"/>
      <c r="F38" s="81"/>
      <c r="G38" s="81"/>
      <c r="H38" s="329"/>
      <c r="I38" s="81"/>
      <c r="J38" s="81"/>
      <c r="K38" s="81"/>
      <c r="L38" s="81"/>
      <c r="M38" s="81"/>
      <c r="N38" s="81"/>
      <c r="O38" s="81"/>
      <c r="P38" s="81"/>
      <c r="Q38" s="81"/>
      <c r="R38" s="81"/>
      <c r="S38" s="81"/>
      <c r="T38" s="81"/>
    </row>
    <row r="39" spans="2:20" ht="13.5" thickBot="1" x14ac:dyDescent="0.35">
      <c r="B39" s="353" t="s">
        <v>128</v>
      </c>
      <c r="C39" s="354" t="s">
        <v>139</v>
      </c>
      <c r="D39" s="354"/>
      <c r="E39" s="354"/>
      <c r="F39" s="354"/>
      <c r="G39" s="354"/>
      <c r="H39" s="355"/>
      <c r="I39" s="80"/>
      <c r="J39" s="3"/>
      <c r="K39" s="3"/>
      <c r="L39" s="3"/>
      <c r="M39" s="3"/>
      <c r="N39" s="3"/>
      <c r="O39" s="3"/>
      <c r="P39" s="3"/>
      <c r="Q39" s="3"/>
      <c r="R39" s="3"/>
      <c r="S39" s="3"/>
      <c r="T39" s="81"/>
    </row>
    <row r="40" spans="2:20" ht="13.5" thickBot="1" x14ac:dyDescent="0.35">
      <c r="B40" s="82" t="s">
        <v>115</v>
      </c>
      <c r="C40" s="82" t="s">
        <v>116</v>
      </c>
      <c r="D40" s="83" t="s">
        <v>117</v>
      </c>
      <c r="E40" s="83" t="s">
        <v>118</v>
      </c>
      <c r="F40" s="83" t="s">
        <v>119</v>
      </c>
      <c r="G40" s="330" t="s">
        <v>120</v>
      </c>
      <c r="H40" s="83" t="s">
        <v>121</v>
      </c>
      <c r="I40" s="80"/>
      <c r="J40" s="3"/>
      <c r="K40" s="3"/>
      <c r="L40" s="3"/>
      <c r="M40" s="3"/>
      <c r="N40" s="3"/>
      <c r="O40" s="3"/>
      <c r="P40" s="3"/>
      <c r="Q40" s="3"/>
      <c r="R40" s="3"/>
      <c r="S40" s="3"/>
      <c r="T40" s="3"/>
    </row>
    <row r="41" spans="2:20" x14ac:dyDescent="0.3">
      <c r="B41" s="331" t="s">
        <v>448</v>
      </c>
      <c r="C41" s="94"/>
      <c r="D41" s="95"/>
      <c r="E41" s="95"/>
      <c r="F41" s="95"/>
      <c r="G41" s="95"/>
      <c r="H41" s="183">
        <f>+(C42*C41)+(D42*D41)+(E42*E41)+(F42*F41)+(G42*G41)</f>
        <v>0</v>
      </c>
      <c r="I41" s="80"/>
      <c r="J41" s="3"/>
      <c r="K41" s="3"/>
      <c r="L41" s="3"/>
      <c r="M41" s="3"/>
      <c r="N41" s="3"/>
      <c r="O41" s="3"/>
      <c r="P41" s="3"/>
      <c r="Q41" s="3"/>
      <c r="R41" s="3"/>
      <c r="S41" s="3"/>
      <c r="T41" s="3"/>
    </row>
    <row r="42" spans="2:20" x14ac:dyDescent="0.3">
      <c r="B42" s="332" t="s">
        <v>122</v>
      </c>
      <c r="C42" s="76"/>
      <c r="D42" s="77"/>
      <c r="E42" s="77"/>
      <c r="F42" s="77"/>
      <c r="G42" s="77"/>
      <c r="H42" s="184">
        <f>SUM(C42:G42)</f>
        <v>0</v>
      </c>
      <c r="I42" s="80"/>
      <c r="J42" s="3"/>
      <c r="K42" s="3"/>
      <c r="L42" s="3"/>
      <c r="M42" s="3"/>
      <c r="N42" s="3"/>
      <c r="O42" s="3"/>
      <c r="P42" s="3"/>
      <c r="Q42" s="3"/>
      <c r="R42" s="3"/>
      <c r="S42" s="3"/>
      <c r="T42" s="3"/>
    </row>
    <row r="43" spans="2:20" ht="14.5" x14ac:dyDescent="0.3">
      <c r="B43" s="333" t="s">
        <v>133</v>
      </c>
      <c r="C43" s="92"/>
      <c r="D43" s="66"/>
      <c r="E43" s="66"/>
      <c r="F43" s="66"/>
      <c r="G43" s="66"/>
      <c r="H43" s="98"/>
      <c r="I43" s="80"/>
      <c r="J43" s="3"/>
      <c r="K43" s="3"/>
      <c r="L43" s="3"/>
      <c r="M43" s="3"/>
      <c r="N43" s="3"/>
      <c r="O43" s="3"/>
      <c r="P43" s="3"/>
      <c r="Q43" s="3"/>
      <c r="R43" s="3"/>
      <c r="S43" s="3"/>
      <c r="T43" s="3"/>
    </row>
    <row r="44" spans="2:20" x14ac:dyDescent="0.3">
      <c r="B44" s="334" t="s">
        <v>123</v>
      </c>
      <c r="C44" s="93"/>
      <c r="D44" s="63"/>
      <c r="E44" s="63"/>
      <c r="F44" s="63"/>
      <c r="G44" s="63"/>
      <c r="H44" s="98"/>
      <c r="I44" s="80"/>
      <c r="J44" s="3"/>
      <c r="K44" s="3"/>
      <c r="L44" s="3"/>
      <c r="M44" s="3"/>
      <c r="N44" s="3"/>
      <c r="O44" s="3"/>
      <c r="P44" s="3"/>
      <c r="Q44" s="3"/>
      <c r="R44" s="3"/>
      <c r="S44" s="3"/>
      <c r="T44" s="3"/>
    </row>
    <row r="45" spans="2:20" x14ac:dyDescent="0.3">
      <c r="B45" s="177" t="s">
        <v>124</v>
      </c>
      <c r="C45" s="179">
        <f>+C43-C44</f>
        <v>0</v>
      </c>
      <c r="D45" s="179">
        <f>+D43-D44</f>
        <v>0</v>
      </c>
      <c r="E45" s="179">
        <f>+E43-E44</f>
        <v>0</v>
      </c>
      <c r="F45" s="179">
        <f>+F43-F44</f>
        <v>0</v>
      </c>
      <c r="G45" s="178">
        <f>+G43-G44</f>
        <v>0</v>
      </c>
      <c r="H45" s="98"/>
      <c r="I45" s="80"/>
      <c r="J45" s="3"/>
      <c r="K45" s="3"/>
      <c r="L45" s="3"/>
      <c r="M45" s="3"/>
      <c r="N45" s="3"/>
      <c r="O45" s="3"/>
      <c r="P45" s="3"/>
      <c r="Q45" s="3"/>
      <c r="R45" s="3"/>
      <c r="S45" s="3"/>
      <c r="T45" s="3"/>
    </row>
    <row r="46" spans="2:20" x14ac:dyDescent="0.3">
      <c r="B46" s="332" t="s">
        <v>140</v>
      </c>
      <c r="C46" s="26"/>
      <c r="D46" s="26"/>
      <c r="E46" s="26"/>
      <c r="F46" s="26"/>
      <c r="G46" s="63"/>
      <c r="H46" s="98"/>
      <c r="I46" s="80"/>
      <c r="J46" s="3"/>
      <c r="K46" s="3"/>
      <c r="L46" s="3"/>
      <c r="M46" s="3"/>
      <c r="N46" s="3"/>
      <c r="O46" s="3"/>
      <c r="P46" s="3"/>
      <c r="Q46" s="3"/>
      <c r="R46" s="3"/>
      <c r="S46" s="3"/>
      <c r="T46" s="3"/>
    </row>
    <row r="47" spans="2:20" ht="13.5" thickBot="1" x14ac:dyDescent="0.35">
      <c r="B47" s="176" t="s">
        <v>141</v>
      </c>
      <c r="C47" s="175">
        <f>+C46-C43</f>
        <v>0</v>
      </c>
      <c r="D47" s="175">
        <f>+D46-D43</f>
        <v>0</v>
      </c>
      <c r="E47" s="175">
        <f>+E46-E43</f>
        <v>0</v>
      </c>
      <c r="F47" s="175">
        <f>+F46-F43</f>
        <v>0</v>
      </c>
      <c r="G47" s="175">
        <f>+G46-G43</f>
        <v>0</v>
      </c>
      <c r="H47" s="99"/>
      <c r="I47" s="80"/>
      <c r="J47" s="3"/>
      <c r="K47" s="3"/>
      <c r="L47" s="3"/>
      <c r="M47" s="3"/>
      <c r="N47" s="3"/>
      <c r="O47" s="3"/>
      <c r="P47" s="3"/>
      <c r="Q47" s="3"/>
      <c r="R47" s="3"/>
      <c r="S47" s="3"/>
      <c r="T47" s="3"/>
    </row>
    <row r="48" spans="2:20" ht="13.5" thickBot="1" x14ac:dyDescent="0.35">
      <c r="B48" s="89" t="s">
        <v>125</v>
      </c>
      <c r="C48" s="96">
        <f>+(C45*C42)*12</f>
        <v>0</v>
      </c>
      <c r="D48" s="96">
        <f>+(D45*D42)*12</f>
        <v>0</v>
      </c>
      <c r="E48" s="96">
        <f>+(E45*E42)*12</f>
        <v>0</v>
      </c>
      <c r="F48" s="96">
        <f>+(F45*F42)*12</f>
        <v>0</v>
      </c>
      <c r="G48" s="96">
        <f>+(G45*G42)*12</f>
        <v>0</v>
      </c>
      <c r="H48" s="97">
        <f>SUM(C48:G48)</f>
        <v>0</v>
      </c>
      <c r="I48" s="80"/>
      <c r="J48" s="3"/>
      <c r="K48" s="3"/>
      <c r="L48" s="3"/>
      <c r="M48" s="3"/>
      <c r="N48" s="3"/>
      <c r="O48" s="3"/>
      <c r="P48" s="3"/>
      <c r="Q48" s="3"/>
      <c r="R48" s="3"/>
      <c r="S48" s="3"/>
      <c r="T48" s="3"/>
    </row>
    <row r="49" spans="2:20" ht="13.5" thickBot="1" x14ac:dyDescent="0.35">
      <c r="B49" s="335" t="s">
        <v>56</v>
      </c>
      <c r="C49" s="78"/>
      <c r="D49" s="276"/>
      <c r="E49" s="3"/>
      <c r="F49" s="3"/>
      <c r="G49" s="3"/>
      <c r="H49" s="336"/>
      <c r="I49" s="80"/>
      <c r="J49" s="3"/>
      <c r="K49" s="3"/>
      <c r="L49" s="3"/>
      <c r="M49" s="3"/>
      <c r="N49" s="3"/>
      <c r="O49" s="3"/>
      <c r="P49" s="3"/>
      <c r="Q49" s="3"/>
      <c r="R49" s="3"/>
      <c r="S49" s="3"/>
      <c r="T49" s="3"/>
    </row>
    <row r="50" spans="2:20" ht="13.5" thickBot="1" x14ac:dyDescent="0.35">
      <c r="B50" s="356" t="s">
        <v>129</v>
      </c>
      <c r="C50" s="357" t="s">
        <v>634</v>
      </c>
      <c r="D50" s="357"/>
      <c r="E50" s="357"/>
      <c r="F50" s="357"/>
      <c r="G50" s="357"/>
      <c r="H50" s="87"/>
      <c r="I50" s="80"/>
      <c r="J50" s="3"/>
      <c r="K50" s="3"/>
      <c r="L50" s="3"/>
      <c r="M50" s="3"/>
      <c r="N50" s="3"/>
      <c r="O50" s="3"/>
      <c r="P50" s="3"/>
      <c r="Q50" s="3"/>
      <c r="R50" s="3"/>
      <c r="S50" s="3"/>
      <c r="T50" s="3"/>
    </row>
    <row r="51" spans="2:20" ht="13.5" thickBot="1" x14ac:dyDescent="0.35">
      <c r="B51" s="82" t="s">
        <v>115</v>
      </c>
      <c r="C51" s="82" t="s">
        <v>116</v>
      </c>
      <c r="D51" s="83" t="s">
        <v>117</v>
      </c>
      <c r="E51" s="83" t="s">
        <v>118</v>
      </c>
      <c r="F51" s="83" t="s">
        <v>119</v>
      </c>
      <c r="G51" s="330" t="s">
        <v>120</v>
      </c>
      <c r="H51" s="83" t="s">
        <v>121</v>
      </c>
      <c r="I51" s="80"/>
      <c r="J51" s="3"/>
      <c r="K51" s="3"/>
      <c r="L51" s="3"/>
      <c r="M51" s="3"/>
      <c r="N51" s="3"/>
      <c r="O51" s="3"/>
      <c r="P51" s="3"/>
      <c r="Q51" s="3"/>
      <c r="R51" s="3"/>
      <c r="S51" s="3"/>
      <c r="T51" s="3"/>
    </row>
    <row r="52" spans="2:20" x14ac:dyDescent="0.3">
      <c r="B52" s="337" t="s">
        <v>448</v>
      </c>
      <c r="C52" s="94"/>
      <c r="D52" s="95"/>
      <c r="E52" s="95"/>
      <c r="F52" s="95"/>
      <c r="G52" s="95"/>
      <c r="H52" s="183">
        <f>+(C53*C52)+(D53*D52)+(E53*E52)+(F53*F52)+(G53*G52)</f>
        <v>0</v>
      </c>
      <c r="I52" s="80"/>
      <c r="J52" s="3"/>
      <c r="K52" s="3"/>
      <c r="L52" s="3"/>
      <c r="M52" s="3"/>
      <c r="N52" s="3"/>
      <c r="O52" s="3"/>
      <c r="P52" s="3"/>
      <c r="Q52" s="3"/>
      <c r="R52" s="3"/>
      <c r="S52" s="3"/>
      <c r="T52" s="3"/>
    </row>
    <row r="53" spans="2:20" x14ac:dyDescent="0.3">
      <c r="B53" s="332" t="s">
        <v>122</v>
      </c>
      <c r="C53" s="76"/>
      <c r="D53" s="77"/>
      <c r="E53" s="77"/>
      <c r="F53" s="77"/>
      <c r="G53" s="77"/>
      <c r="H53" s="184">
        <f>SUM(C53:G53)</f>
        <v>0</v>
      </c>
      <c r="I53" s="80"/>
      <c r="J53" s="3"/>
      <c r="K53" s="3"/>
      <c r="L53" s="3"/>
      <c r="M53" s="3"/>
      <c r="N53" s="3"/>
      <c r="O53" s="3"/>
      <c r="P53" s="3"/>
      <c r="Q53" s="3"/>
      <c r="R53" s="3"/>
      <c r="S53" s="3"/>
      <c r="T53" s="3"/>
    </row>
    <row r="54" spans="2:20" ht="14.5" x14ac:dyDescent="0.3">
      <c r="B54" s="333" t="s">
        <v>133</v>
      </c>
      <c r="C54" s="92"/>
      <c r="D54" s="66"/>
      <c r="E54" s="66"/>
      <c r="F54" s="66"/>
      <c r="G54" s="66"/>
      <c r="H54" s="98"/>
      <c r="I54" s="80"/>
      <c r="J54" s="3"/>
      <c r="K54" s="3"/>
      <c r="L54" s="3"/>
      <c r="M54" s="3"/>
      <c r="N54" s="3"/>
      <c r="O54" s="3"/>
      <c r="P54" s="3"/>
      <c r="Q54" s="3"/>
      <c r="R54" s="3"/>
      <c r="S54" s="3"/>
      <c r="T54" s="3"/>
    </row>
    <row r="55" spans="2:20" x14ac:dyDescent="0.3">
      <c r="B55" s="334" t="s">
        <v>123</v>
      </c>
      <c r="C55" s="93"/>
      <c r="D55" s="63"/>
      <c r="E55" s="63"/>
      <c r="F55" s="63"/>
      <c r="G55" s="63"/>
      <c r="H55" s="98"/>
      <c r="I55" s="80"/>
      <c r="J55" s="3"/>
      <c r="K55" s="3"/>
      <c r="L55" s="3"/>
      <c r="M55" s="3"/>
      <c r="N55" s="3"/>
      <c r="O55" s="3"/>
      <c r="P55" s="3"/>
      <c r="Q55" s="3"/>
      <c r="R55" s="3"/>
      <c r="S55" s="3"/>
      <c r="T55" s="3"/>
    </row>
    <row r="56" spans="2:20" x14ac:dyDescent="0.3">
      <c r="B56" s="177" t="s">
        <v>124</v>
      </c>
      <c r="C56" s="179">
        <f>+C54-C55</f>
        <v>0</v>
      </c>
      <c r="D56" s="179">
        <f>+D54-D55</f>
        <v>0</v>
      </c>
      <c r="E56" s="179">
        <f>+E54-E55</f>
        <v>0</v>
      </c>
      <c r="F56" s="179">
        <f>+F54-F55</f>
        <v>0</v>
      </c>
      <c r="G56" s="178">
        <f>+G54-G55</f>
        <v>0</v>
      </c>
      <c r="H56" s="98"/>
      <c r="I56" s="80"/>
      <c r="J56" s="3"/>
      <c r="K56" s="3"/>
      <c r="L56" s="3"/>
      <c r="M56" s="3"/>
      <c r="N56" s="3"/>
      <c r="O56" s="3"/>
      <c r="P56" s="3"/>
      <c r="Q56" s="3"/>
      <c r="R56" s="3"/>
      <c r="S56" s="3"/>
      <c r="T56" s="3"/>
    </row>
    <row r="57" spans="2:20" x14ac:dyDescent="0.3">
      <c r="B57" s="332" t="s">
        <v>140</v>
      </c>
      <c r="C57" s="26"/>
      <c r="D57" s="26"/>
      <c r="E57" s="26"/>
      <c r="F57" s="26"/>
      <c r="G57" s="63"/>
      <c r="H57" s="98"/>
      <c r="I57" s="80"/>
      <c r="J57" s="3"/>
      <c r="K57" s="3"/>
      <c r="L57" s="3"/>
      <c r="M57" s="3"/>
      <c r="N57" s="3"/>
      <c r="O57" s="3"/>
      <c r="P57" s="3"/>
      <c r="Q57" s="3"/>
      <c r="R57" s="3"/>
      <c r="S57" s="3"/>
      <c r="T57" s="3"/>
    </row>
    <row r="58" spans="2:20" ht="13.5" thickBot="1" x14ac:dyDescent="0.35">
      <c r="B58" s="176" t="s">
        <v>141</v>
      </c>
      <c r="C58" s="175">
        <f>+C57-C54</f>
        <v>0</v>
      </c>
      <c r="D58" s="175">
        <f>+D57-D54</f>
        <v>0</v>
      </c>
      <c r="E58" s="175">
        <f>+E57-E54</f>
        <v>0</v>
      </c>
      <c r="F58" s="175">
        <f>+F57-F54</f>
        <v>0</v>
      </c>
      <c r="G58" s="175">
        <f>+G57-G54</f>
        <v>0</v>
      </c>
      <c r="H58" s="99"/>
      <c r="I58" s="80"/>
      <c r="J58" s="3"/>
      <c r="K58" s="3"/>
      <c r="L58" s="3"/>
      <c r="M58" s="3"/>
      <c r="N58" s="3"/>
      <c r="O58" s="3"/>
      <c r="P58" s="3"/>
      <c r="Q58" s="3"/>
      <c r="R58" s="3"/>
      <c r="S58" s="3"/>
      <c r="T58" s="3"/>
    </row>
    <row r="59" spans="2:20" ht="13.5" thickBot="1" x14ac:dyDescent="0.35">
      <c r="B59" s="90" t="s">
        <v>125</v>
      </c>
      <c r="C59" s="96">
        <f>+(C56*C53)*12</f>
        <v>0</v>
      </c>
      <c r="D59" s="96">
        <f>+(D56*D53)*12</f>
        <v>0</v>
      </c>
      <c r="E59" s="96">
        <f>+(E56*E53)*12</f>
        <v>0</v>
      </c>
      <c r="F59" s="96">
        <f>+(F56*F53)*12</f>
        <v>0</v>
      </c>
      <c r="G59" s="96">
        <f>+(G56*G53)*12</f>
        <v>0</v>
      </c>
      <c r="H59" s="97">
        <f>SUM(C59:G59)</f>
        <v>0</v>
      </c>
      <c r="I59" s="80"/>
      <c r="J59" s="3"/>
      <c r="K59" s="3"/>
      <c r="L59" s="3"/>
      <c r="M59" s="3"/>
      <c r="N59" s="3"/>
      <c r="O59" s="3"/>
      <c r="P59" s="3"/>
      <c r="Q59" s="3"/>
      <c r="R59" s="3"/>
      <c r="S59" s="3"/>
      <c r="T59" s="3"/>
    </row>
    <row r="60" spans="2:20" ht="13.5" thickBot="1" x14ac:dyDescent="0.35">
      <c r="B60" s="338"/>
      <c r="C60" s="79"/>
      <c r="D60" s="339"/>
      <c r="E60" s="15"/>
      <c r="F60" s="15"/>
      <c r="G60" s="15"/>
      <c r="H60" s="340"/>
      <c r="I60" s="80"/>
      <c r="J60" s="3"/>
      <c r="K60" s="3"/>
      <c r="L60" s="3"/>
      <c r="M60" s="3"/>
      <c r="N60" s="3"/>
      <c r="O60" s="3"/>
      <c r="P60" s="3"/>
      <c r="Q60" s="3"/>
      <c r="R60" s="3"/>
      <c r="S60" s="3"/>
      <c r="T60" s="3"/>
    </row>
    <row r="61" spans="2:20" ht="13.5" thickBot="1" x14ac:dyDescent="0.35">
      <c r="B61" s="356" t="s">
        <v>131</v>
      </c>
      <c r="C61" s="84" t="s">
        <v>633</v>
      </c>
      <c r="D61" s="358"/>
      <c r="E61" s="358"/>
      <c r="F61" s="358"/>
      <c r="G61" s="358"/>
      <c r="H61" s="359"/>
      <c r="I61" s="81"/>
      <c r="J61" s="3"/>
      <c r="K61" s="3"/>
      <c r="L61" s="3"/>
      <c r="M61" s="3"/>
      <c r="N61" s="3"/>
      <c r="O61" s="3"/>
      <c r="P61" s="3"/>
      <c r="Q61" s="3"/>
      <c r="R61" s="3"/>
      <c r="S61" s="3"/>
      <c r="T61" s="3"/>
    </row>
    <row r="62" spans="2:20" ht="13.5" thickBot="1" x14ac:dyDescent="0.35">
      <c r="B62" s="82" t="s">
        <v>115</v>
      </c>
      <c r="C62" s="82" t="s">
        <v>116</v>
      </c>
      <c r="D62" s="83" t="s">
        <v>117</v>
      </c>
      <c r="E62" s="83" t="s">
        <v>118</v>
      </c>
      <c r="F62" s="83" t="s">
        <v>119</v>
      </c>
      <c r="G62" s="330" t="s">
        <v>120</v>
      </c>
      <c r="H62" s="83" t="s">
        <v>121</v>
      </c>
      <c r="I62" s="80"/>
      <c r="J62" s="3"/>
      <c r="K62" s="3"/>
      <c r="L62" s="3"/>
      <c r="M62" s="3"/>
      <c r="N62" s="3"/>
      <c r="O62" s="3"/>
      <c r="P62" s="3"/>
      <c r="Q62" s="3"/>
      <c r="R62" s="3"/>
      <c r="S62" s="3"/>
      <c r="T62" s="3"/>
    </row>
    <row r="63" spans="2:20" x14ac:dyDescent="0.3">
      <c r="B63" s="337" t="s">
        <v>448</v>
      </c>
      <c r="C63" s="94"/>
      <c r="D63" s="95"/>
      <c r="E63" s="95"/>
      <c r="F63" s="95"/>
      <c r="G63" s="95"/>
      <c r="H63" s="183">
        <f>+(C64*C63)+(D64*D63)+(E64*E63)+(F64*F63)+(G64*G63)</f>
        <v>0</v>
      </c>
      <c r="I63" s="80"/>
      <c r="J63" s="3"/>
      <c r="K63" s="3"/>
      <c r="L63" s="3"/>
      <c r="M63" s="3"/>
      <c r="N63" s="3"/>
      <c r="O63" s="3"/>
      <c r="P63" s="3"/>
      <c r="Q63" s="3"/>
      <c r="R63" s="3"/>
      <c r="S63" s="3"/>
      <c r="T63" s="3"/>
    </row>
    <row r="64" spans="2:20" x14ac:dyDescent="0.3">
      <c r="B64" s="332" t="s">
        <v>122</v>
      </c>
      <c r="C64" s="76"/>
      <c r="D64" s="77"/>
      <c r="E64" s="77"/>
      <c r="F64" s="77"/>
      <c r="G64" s="77"/>
      <c r="H64" s="184">
        <f>SUM(C64:G64)</f>
        <v>0</v>
      </c>
      <c r="I64" s="80"/>
      <c r="J64" s="3"/>
      <c r="K64" s="3"/>
      <c r="L64" s="3"/>
      <c r="M64" s="3"/>
      <c r="N64" s="3"/>
      <c r="O64" s="3"/>
      <c r="P64" s="3"/>
      <c r="Q64" s="3"/>
      <c r="R64" s="3"/>
      <c r="S64" s="3"/>
      <c r="T64" s="3"/>
    </row>
    <row r="65" spans="2:21" ht="14.5" x14ac:dyDescent="0.3">
      <c r="B65" s="333" t="s">
        <v>133</v>
      </c>
      <c r="C65" s="92"/>
      <c r="D65" s="66"/>
      <c r="E65" s="66"/>
      <c r="F65" s="66"/>
      <c r="G65" s="66"/>
      <c r="H65" s="98"/>
      <c r="I65" s="80"/>
      <c r="J65" s="3"/>
      <c r="K65" s="3"/>
      <c r="L65" s="3"/>
      <c r="M65" s="3"/>
      <c r="N65" s="3"/>
      <c r="O65" s="3"/>
      <c r="P65" s="3"/>
      <c r="Q65" s="3"/>
      <c r="R65" s="3"/>
      <c r="S65" s="3"/>
      <c r="T65" s="3"/>
    </row>
    <row r="66" spans="2:21" x14ac:dyDescent="0.3">
      <c r="B66" s="334" t="s">
        <v>123</v>
      </c>
      <c r="C66" s="93"/>
      <c r="D66" s="63"/>
      <c r="E66" s="63"/>
      <c r="F66" s="63"/>
      <c r="G66" s="63"/>
      <c r="H66" s="98"/>
      <c r="I66" s="80"/>
      <c r="J66" s="3"/>
      <c r="K66" s="3"/>
      <c r="L66" s="3"/>
      <c r="M66" s="3"/>
      <c r="N66" s="3"/>
      <c r="O66" s="3"/>
      <c r="P66" s="3"/>
      <c r="Q66" s="3"/>
      <c r="R66" s="3"/>
      <c r="S66" s="3"/>
      <c r="T66" s="3"/>
    </row>
    <row r="67" spans="2:21" x14ac:dyDescent="0.3">
      <c r="B67" s="177" t="s">
        <v>124</v>
      </c>
      <c r="C67" s="179">
        <f>+C65-C66</f>
        <v>0</v>
      </c>
      <c r="D67" s="179">
        <f>+D65-D66</f>
        <v>0</v>
      </c>
      <c r="E67" s="179">
        <f>+E65-E66</f>
        <v>0</v>
      </c>
      <c r="F67" s="179">
        <f>+F65-F66</f>
        <v>0</v>
      </c>
      <c r="G67" s="178">
        <f>+G65-G66</f>
        <v>0</v>
      </c>
      <c r="H67" s="98"/>
      <c r="I67" s="80"/>
      <c r="J67" s="3"/>
      <c r="K67" s="3"/>
      <c r="L67" s="3"/>
      <c r="M67" s="3"/>
      <c r="N67" s="3"/>
      <c r="O67" s="3"/>
      <c r="P67" s="3"/>
      <c r="Q67" s="3"/>
      <c r="R67" s="3"/>
      <c r="S67" s="3"/>
      <c r="T67" s="3"/>
    </row>
    <row r="68" spans="2:21" x14ac:dyDescent="0.3">
      <c r="B68" s="332" t="s">
        <v>140</v>
      </c>
      <c r="C68" s="26"/>
      <c r="D68" s="26"/>
      <c r="E68" s="26"/>
      <c r="F68" s="26"/>
      <c r="G68" s="63"/>
      <c r="H68" s="98"/>
      <c r="I68" s="80"/>
      <c r="J68" s="3"/>
      <c r="K68" s="3"/>
      <c r="L68" s="3"/>
      <c r="M68" s="3"/>
      <c r="N68" s="3"/>
      <c r="O68" s="3"/>
      <c r="P68" s="3"/>
      <c r="Q68" s="3"/>
      <c r="R68" s="3"/>
      <c r="S68" s="3"/>
      <c r="T68" s="3"/>
    </row>
    <row r="69" spans="2:21" ht="13.5" thickBot="1" x14ac:dyDescent="0.35">
      <c r="B69" s="176" t="s">
        <v>141</v>
      </c>
      <c r="C69" s="175">
        <f>+C68-C65</f>
        <v>0</v>
      </c>
      <c r="D69" s="175">
        <f>+D68-D65</f>
        <v>0</v>
      </c>
      <c r="E69" s="175">
        <f>+E68-E65</f>
        <v>0</v>
      </c>
      <c r="F69" s="175">
        <f>+F68-F65</f>
        <v>0</v>
      </c>
      <c r="G69" s="175">
        <f>+G68-G65</f>
        <v>0</v>
      </c>
      <c r="H69" s="99"/>
      <c r="I69" s="80"/>
      <c r="J69" s="3"/>
      <c r="K69" s="3"/>
      <c r="L69" s="3"/>
      <c r="M69" s="3"/>
      <c r="N69" s="3"/>
      <c r="O69" s="3"/>
      <c r="P69" s="3"/>
      <c r="Q69" s="3"/>
      <c r="R69" s="3"/>
      <c r="S69" s="3"/>
      <c r="T69" s="3"/>
    </row>
    <row r="70" spans="2:21" ht="13.5" thickBot="1" x14ac:dyDescent="0.35">
      <c r="B70" s="90" t="s">
        <v>125</v>
      </c>
      <c r="C70" s="96">
        <f>+(C67*C64)*12</f>
        <v>0</v>
      </c>
      <c r="D70" s="96">
        <f>+(D67*D64)*12</f>
        <v>0</v>
      </c>
      <c r="E70" s="96">
        <f>+(E67*E64)*12</f>
        <v>0</v>
      </c>
      <c r="F70" s="96">
        <f>+(F67*F64)*12</f>
        <v>0</v>
      </c>
      <c r="G70" s="96">
        <f>+(G67*G64)*12</f>
        <v>0</v>
      </c>
      <c r="H70" s="97">
        <f>SUM(C70:G70)</f>
        <v>0</v>
      </c>
      <c r="I70" s="80"/>
      <c r="J70" s="3"/>
      <c r="K70" s="3"/>
      <c r="L70" s="3"/>
      <c r="M70" s="3"/>
      <c r="N70" s="3"/>
      <c r="O70" s="3"/>
      <c r="P70" s="3"/>
      <c r="Q70" s="3"/>
      <c r="R70" s="3"/>
      <c r="S70" s="3"/>
      <c r="T70" s="3"/>
    </row>
    <row r="71" spans="2:21" ht="13.5" thickBot="1" x14ac:dyDescent="0.35">
      <c r="B71" s="338"/>
      <c r="C71" s="79"/>
      <c r="D71" s="339"/>
      <c r="E71" s="15"/>
      <c r="F71" s="15"/>
      <c r="G71" s="15"/>
      <c r="H71" s="340"/>
      <c r="I71" s="80"/>
      <c r="J71" s="3"/>
      <c r="K71" s="3"/>
      <c r="L71" s="3"/>
      <c r="M71" s="3"/>
      <c r="N71" s="3"/>
      <c r="O71" s="3"/>
      <c r="P71" s="3"/>
      <c r="Q71" s="3"/>
      <c r="R71" s="3"/>
      <c r="S71" s="3"/>
      <c r="T71" s="3"/>
      <c r="U71" s="3"/>
    </row>
    <row r="72" spans="2:21" ht="13.5" thickBot="1" x14ac:dyDescent="0.35">
      <c r="B72" s="356" t="s">
        <v>631</v>
      </c>
      <c r="C72" s="84" t="s">
        <v>632</v>
      </c>
      <c r="D72" s="358"/>
      <c r="E72" s="358"/>
      <c r="F72" s="358"/>
      <c r="G72" s="358"/>
      <c r="H72" s="359"/>
      <c r="I72" s="81"/>
      <c r="J72" s="3"/>
      <c r="K72" s="3"/>
      <c r="L72" s="3"/>
      <c r="M72" s="3"/>
      <c r="N72" s="3"/>
      <c r="O72" s="3"/>
      <c r="P72" s="3"/>
      <c r="Q72" s="3"/>
      <c r="R72" s="3"/>
      <c r="S72" s="3"/>
      <c r="T72" s="3"/>
      <c r="U72" s="3"/>
    </row>
    <row r="73" spans="2:21" ht="13.5" thickBot="1" x14ac:dyDescent="0.35">
      <c r="B73" s="82" t="s">
        <v>115</v>
      </c>
      <c r="C73" s="82" t="s">
        <v>116</v>
      </c>
      <c r="D73" s="83" t="s">
        <v>117</v>
      </c>
      <c r="E73" s="83" t="s">
        <v>118</v>
      </c>
      <c r="F73" s="83" t="s">
        <v>119</v>
      </c>
      <c r="G73" s="330" t="s">
        <v>120</v>
      </c>
      <c r="H73" s="83" t="s">
        <v>121</v>
      </c>
      <c r="I73" s="81"/>
      <c r="J73" s="3"/>
      <c r="K73" s="3"/>
      <c r="L73" s="3"/>
      <c r="M73" s="3"/>
      <c r="N73" s="3"/>
      <c r="O73" s="3"/>
      <c r="P73" s="3"/>
      <c r="Q73" s="3"/>
      <c r="R73" s="3"/>
      <c r="S73" s="3"/>
      <c r="T73" s="3"/>
      <c r="U73" s="3"/>
    </row>
    <row r="74" spans="2:21" x14ac:dyDescent="0.3">
      <c r="B74" s="337" t="s">
        <v>448</v>
      </c>
      <c r="C74" s="94"/>
      <c r="D74" s="95"/>
      <c r="E74" s="95"/>
      <c r="F74" s="95"/>
      <c r="G74" s="95"/>
      <c r="H74" s="183">
        <f>+(C75*C74)+(D75*D74)+(E75*E74)+(F75*F74)+(G75*G74)</f>
        <v>0</v>
      </c>
      <c r="I74" s="80"/>
      <c r="J74" s="3"/>
      <c r="K74" s="3"/>
      <c r="L74" s="3"/>
      <c r="M74" s="3"/>
      <c r="N74" s="3"/>
      <c r="O74" s="3"/>
      <c r="P74" s="3"/>
      <c r="Q74" s="3"/>
      <c r="R74" s="3"/>
      <c r="S74" s="3"/>
      <c r="T74" s="3"/>
      <c r="U74" s="3"/>
    </row>
    <row r="75" spans="2:21" x14ac:dyDescent="0.3">
      <c r="B75" s="332" t="s">
        <v>122</v>
      </c>
      <c r="C75" s="76"/>
      <c r="D75" s="77"/>
      <c r="E75" s="77"/>
      <c r="F75" s="77"/>
      <c r="G75" s="77"/>
      <c r="H75" s="184">
        <f>SUM(C75:G75)</f>
        <v>0</v>
      </c>
      <c r="I75" s="80"/>
      <c r="J75" s="3"/>
      <c r="K75" s="3"/>
      <c r="L75" s="3"/>
      <c r="M75" s="3"/>
      <c r="N75" s="3"/>
      <c r="O75" s="3"/>
      <c r="P75" s="3"/>
      <c r="Q75" s="3"/>
      <c r="R75" s="3"/>
      <c r="S75" s="3"/>
      <c r="T75" s="3"/>
      <c r="U75" s="3"/>
    </row>
    <row r="76" spans="2:21" ht="14.5" x14ac:dyDescent="0.3">
      <c r="B76" s="333" t="s">
        <v>133</v>
      </c>
      <c r="C76" s="92"/>
      <c r="D76" s="66"/>
      <c r="E76" s="66"/>
      <c r="F76" s="66"/>
      <c r="G76" s="66"/>
      <c r="H76" s="98"/>
      <c r="I76" s="80"/>
      <c r="J76" s="3"/>
      <c r="K76" s="3"/>
      <c r="L76" s="3"/>
      <c r="M76" s="3"/>
      <c r="N76" s="3"/>
      <c r="O76" s="3"/>
      <c r="P76" s="3"/>
      <c r="Q76" s="3"/>
      <c r="R76" s="3"/>
      <c r="S76" s="3"/>
      <c r="T76" s="3"/>
      <c r="U76" s="3"/>
    </row>
    <row r="77" spans="2:21" x14ac:dyDescent="0.3">
      <c r="B77" s="334" t="s">
        <v>123</v>
      </c>
      <c r="C77" s="93"/>
      <c r="D77" s="63"/>
      <c r="E77" s="63"/>
      <c r="F77" s="63"/>
      <c r="G77" s="63"/>
      <c r="H77" s="98"/>
      <c r="I77" s="80"/>
      <c r="J77" s="3"/>
      <c r="K77" s="3"/>
      <c r="L77" s="3"/>
      <c r="M77" s="3"/>
      <c r="N77" s="3"/>
      <c r="O77" s="3"/>
      <c r="P77" s="3"/>
      <c r="Q77" s="3"/>
      <c r="R77" s="3"/>
      <c r="S77" s="3"/>
      <c r="T77" s="3"/>
      <c r="U77" s="3"/>
    </row>
    <row r="78" spans="2:21" x14ac:dyDescent="0.3">
      <c r="B78" s="177" t="s">
        <v>124</v>
      </c>
      <c r="C78" s="179">
        <f>+C76-C77</f>
        <v>0</v>
      </c>
      <c r="D78" s="179">
        <f>+D76-D77</f>
        <v>0</v>
      </c>
      <c r="E78" s="179">
        <f>+E76-E77</f>
        <v>0</v>
      </c>
      <c r="F78" s="179">
        <f>+F76-F77</f>
        <v>0</v>
      </c>
      <c r="G78" s="178">
        <f>+G76-G77</f>
        <v>0</v>
      </c>
      <c r="H78" s="98"/>
      <c r="I78" s="80"/>
      <c r="J78" s="3"/>
      <c r="K78" s="3"/>
      <c r="L78" s="3"/>
      <c r="M78" s="3"/>
      <c r="N78" s="3"/>
      <c r="O78" s="3"/>
      <c r="P78" s="3"/>
      <c r="Q78" s="3"/>
      <c r="R78" s="3"/>
      <c r="S78" s="3"/>
      <c r="T78" s="3"/>
      <c r="U78" s="3"/>
    </row>
    <row r="79" spans="2:21" x14ac:dyDescent="0.3">
      <c r="B79" s="332" t="s">
        <v>140</v>
      </c>
      <c r="C79" s="26"/>
      <c r="D79" s="26"/>
      <c r="E79" s="26"/>
      <c r="F79" s="26"/>
      <c r="G79" s="63"/>
      <c r="H79" s="98"/>
      <c r="I79" s="80"/>
      <c r="J79" s="3"/>
      <c r="K79" s="3"/>
      <c r="L79" s="3"/>
      <c r="M79" s="3"/>
      <c r="N79" s="3"/>
      <c r="O79" s="3"/>
      <c r="P79" s="3"/>
      <c r="Q79" s="3"/>
      <c r="R79" s="3"/>
      <c r="S79" s="3"/>
      <c r="T79" s="3"/>
      <c r="U79" s="3"/>
    </row>
    <row r="80" spans="2:21" ht="13.5" thickBot="1" x14ac:dyDescent="0.35">
      <c r="B80" s="176" t="s">
        <v>141</v>
      </c>
      <c r="C80" s="175">
        <f>+C79-C76</f>
        <v>0</v>
      </c>
      <c r="D80" s="175">
        <f>+D79-D76</f>
        <v>0</v>
      </c>
      <c r="E80" s="175">
        <f>+E79-E76</f>
        <v>0</v>
      </c>
      <c r="F80" s="175">
        <f>+F79-F76</f>
        <v>0</v>
      </c>
      <c r="G80" s="175">
        <f>+G79-G76</f>
        <v>0</v>
      </c>
      <c r="H80" s="99"/>
      <c r="I80" s="80"/>
      <c r="J80" s="3"/>
      <c r="K80" s="3"/>
      <c r="L80" s="3"/>
      <c r="M80" s="3"/>
      <c r="N80" s="3"/>
      <c r="O80" s="3"/>
      <c r="P80" s="3"/>
      <c r="Q80" s="3"/>
      <c r="R80" s="3"/>
      <c r="S80" s="3"/>
      <c r="T80" s="3"/>
      <c r="U80" s="3"/>
    </row>
    <row r="81" spans="2:21" ht="13.5" thickBot="1" x14ac:dyDescent="0.35">
      <c r="B81" s="90" t="s">
        <v>125</v>
      </c>
      <c r="C81" s="96">
        <f>+(C78*C75)*12</f>
        <v>0</v>
      </c>
      <c r="D81" s="96">
        <f>+(D78*D75)*12</f>
        <v>0</v>
      </c>
      <c r="E81" s="96">
        <f>+(E78*E75)*12</f>
        <v>0</v>
      </c>
      <c r="F81" s="96">
        <f>+(F78*F75)*12</f>
        <v>0</v>
      </c>
      <c r="G81" s="96">
        <f>+(G78*G75)*12</f>
        <v>0</v>
      </c>
      <c r="H81" s="97">
        <f>SUM(C81:G81)</f>
        <v>0</v>
      </c>
      <c r="I81" s="80"/>
      <c r="J81" s="3"/>
      <c r="K81" s="3"/>
      <c r="L81" s="3"/>
      <c r="M81" s="3"/>
      <c r="N81" s="3"/>
      <c r="O81" s="3"/>
      <c r="P81" s="3"/>
      <c r="Q81" s="3"/>
      <c r="R81" s="3"/>
      <c r="S81" s="3"/>
      <c r="T81" s="3"/>
      <c r="U81" s="3"/>
    </row>
    <row r="82" spans="2:21" ht="13.5" thickBot="1" x14ac:dyDescent="0.35">
      <c r="B82" s="338"/>
      <c r="C82" s="79"/>
      <c r="D82" s="339"/>
      <c r="E82" s="15"/>
      <c r="F82" s="15"/>
      <c r="G82" s="15"/>
      <c r="H82" s="340"/>
      <c r="I82" s="80"/>
      <c r="J82" s="3"/>
      <c r="K82" s="3"/>
      <c r="L82" s="3"/>
      <c r="M82" s="3"/>
      <c r="N82" s="3"/>
      <c r="O82" s="3"/>
      <c r="P82" s="3"/>
      <c r="Q82" s="3"/>
      <c r="R82" s="3"/>
      <c r="S82" s="3"/>
      <c r="T82" s="3"/>
      <c r="U82" s="3"/>
    </row>
    <row r="83" spans="2:21" ht="13.5" thickBot="1" x14ac:dyDescent="0.35">
      <c r="B83" s="356" t="s">
        <v>630</v>
      </c>
      <c r="C83" s="86" t="s">
        <v>130</v>
      </c>
      <c r="D83" s="357"/>
      <c r="E83" s="357"/>
      <c r="F83" s="357"/>
      <c r="G83" s="357"/>
      <c r="H83" s="85"/>
      <c r="I83" s="3"/>
      <c r="J83" s="3"/>
      <c r="K83" s="3"/>
      <c r="L83" s="3"/>
      <c r="M83" s="3"/>
      <c r="N83" s="3"/>
      <c r="O83" s="3"/>
      <c r="P83" s="3"/>
      <c r="Q83" s="3"/>
      <c r="R83" s="3"/>
      <c r="S83" s="3"/>
      <c r="T83" s="3"/>
      <c r="U83" s="3"/>
    </row>
    <row r="84" spans="2:21" ht="13.5" thickBot="1" x14ac:dyDescent="0.35">
      <c r="B84" s="82" t="s">
        <v>115</v>
      </c>
      <c r="C84" s="83" t="s">
        <v>116</v>
      </c>
      <c r="D84" s="83" t="s">
        <v>117</v>
      </c>
      <c r="E84" s="83" t="s">
        <v>118</v>
      </c>
      <c r="F84" s="83" t="s">
        <v>119</v>
      </c>
      <c r="G84" s="330" t="s">
        <v>120</v>
      </c>
      <c r="H84" s="83" t="s">
        <v>121</v>
      </c>
      <c r="I84" s="3"/>
      <c r="J84" s="3"/>
      <c r="K84" s="3"/>
      <c r="L84" s="3"/>
      <c r="M84" s="3"/>
      <c r="N84" s="3"/>
      <c r="O84" s="3"/>
      <c r="P84" s="3"/>
      <c r="Q84" s="3"/>
      <c r="R84" s="3"/>
      <c r="S84" s="3"/>
      <c r="T84" s="3"/>
      <c r="U84" s="3"/>
    </row>
    <row r="85" spans="2:21" x14ac:dyDescent="0.3">
      <c r="B85" s="341" t="s">
        <v>448</v>
      </c>
      <c r="C85" s="94"/>
      <c r="D85" s="95"/>
      <c r="E85" s="95"/>
      <c r="F85" s="95"/>
      <c r="G85" s="95"/>
      <c r="H85" s="183">
        <f>+(C86*C85)+(D86*D85)+(E86*E85)+(F86*F85)+(G86*G85)</f>
        <v>0</v>
      </c>
      <c r="I85" s="3"/>
      <c r="J85" s="3"/>
      <c r="K85" s="3"/>
      <c r="L85" s="3"/>
      <c r="M85" s="3"/>
      <c r="N85" s="3"/>
      <c r="O85" s="3"/>
      <c r="P85" s="3"/>
      <c r="Q85" s="3"/>
      <c r="R85" s="3"/>
      <c r="S85" s="3"/>
      <c r="T85" s="3"/>
      <c r="U85" s="3"/>
    </row>
    <row r="86" spans="2:21" x14ac:dyDescent="0.3">
      <c r="B86" s="342" t="s">
        <v>122</v>
      </c>
      <c r="C86" s="76"/>
      <c r="D86" s="77"/>
      <c r="E86" s="77"/>
      <c r="F86" s="77"/>
      <c r="G86" s="77"/>
      <c r="H86" s="184">
        <f>SUM(C86:G86)</f>
        <v>0</v>
      </c>
      <c r="I86" s="3"/>
      <c r="J86" s="3"/>
      <c r="K86" s="3"/>
      <c r="L86" s="3"/>
      <c r="M86" s="3"/>
      <c r="N86" s="3"/>
      <c r="O86" s="3"/>
      <c r="P86" s="3"/>
      <c r="Q86" s="3"/>
      <c r="R86" s="3"/>
      <c r="S86" s="3"/>
      <c r="T86" s="3"/>
      <c r="U86" s="3"/>
    </row>
    <row r="87" spans="2:21" ht="14.5" x14ac:dyDescent="0.3">
      <c r="B87" s="333" t="s">
        <v>133</v>
      </c>
      <c r="C87" s="92"/>
      <c r="D87" s="66"/>
      <c r="E87" s="66"/>
      <c r="F87" s="66"/>
      <c r="G87" s="66"/>
      <c r="H87" s="98"/>
      <c r="I87" s="3"/>
      <c r="J87" s="3"/>
      <c r="K87" s="3"/>
      <c r="L87" s="3"/>
      <c r="M87" s="3"/>
      <c r="N87" s="3"/>
      <c r="O87" s="3"/>
      <c r="P87" s="3"/>
      <c r="Q87" s="3"/>
      <c r="R87" s="3"/>
      <c r="S87" s="3"/>
      <c r="T87" s="3"/>
      <c r="U87" s="3"/>
    </row>
    <row r="88" spans="2:21" x14ac:dyDescent="0.3">
      <c r="B88" s="334" t="s">
        <v>123</v>
      </c>
      <c r="C88" s="93"/>
      <c r="D88" s="63"/>
      <c r="E88" s="63"/>
      <c r="F88" s="63"/>
      <c r="G88" s="63"/>
      <c r="H88" s="98"/>
      <c r="I88" s="3"/>
      <c r="J88" s="3"/>
      <c r="K88" s="3"/>
      <c r="L88" s="3"/>
      <c r="M88" s="3"/>
      <c r="N88" s="3"/>
      <c r="O88" s="3"/>
      <c r="P88" s="3"/>
      <c r="Q88" s="3"/>
      <c r="R88" s="3"/>
      <c r="S88" s="3"/>
      <c r="T88" s="3"/>
      <c r="U88" s="3"/>
    </row>
    <row r="89" spans="2:21" x14ac:dyDescent="0.3">
      <c r="B89" s="177" t="s">
        <v>124</v>
      </c>
      <c r="C89" s="179">
        <f>+C87-C88</f>
        <v>0</v>
      </c>
      <c r="D89" s="179">
        <f>+D87-D88</f>
        <v>0</v>
      </c>
      <c r="E89" s="179">
        <f>+E87-E88</f>
        <v>0</v>
      </c>
      <c r="F89" s="179">
        <f>+F87-F88</f>
        <v>0</v>
      </c>
      <c r="G89" s="178">
        <f>+G87-G88</f>
        <v>0</v>
      </c>
      <c r="H89" s="98"/>
      <c r="I89" s="3"/>
      <c r="J89" s="3"/>
      <c r="K89" s="3"/>
      <c r="L89" s="3"/>
      <c r="M89" s="3"/>
      <c r="N89" s="3"/>
      <c r="O89" s="3"/>
      <c r="P89" s="3"/>
      <c r="Q89" s="3"/>
      <c r="R89" s="3"/>
      <c r="S89" s="3"/>
      <c r="T89" s="3"/>
      <c r="U89" s="3"/>
    </row>
    <row r="90" spans="2:21" x14ac:dyDescent="0.3">
      <c r="B90" s="332" t="s">
        <v>140</v>
      </c>
      <c r="C90" s="26"/>
      <c r="D90" s="26"/>
      <c r="E90" s="26"/>
      <c r="F90" s="26"/>
      <c r="G90" s="63"/>
      <c r="H90" s="98"/>
      <c r="I90" s="3"/>
      <c r="J90" s="3"/>
      <c r="K90" s="3"/>
      <c r="L90" s="3"/>
      <c r="M90" s="3"/>
      <c r="N90" s="3"/>
      <c r="O90" s="3"/>
      <c r="P90" s="3"/>
      <c r="Q90" s="3"/>
      <c r="R90" s="3"/>
      <c r="S90" s="3"/>
      <c r="T90" s="3"/>
      <c r="U90" s="3"/>
    </row>
    <row r="91" spans="2:21" ht="13.5" thickBot="1" x14ac:dyDescent="0.35">
      <c r="B91" s="176" t="s">
        <v>141</v>
      </c>
      <c r="C91" s="175">
        <f>+C90-C87</f>
        <v>0</v>
      </c>
      <c r="D91" s="175">
        <f>+D90-D87</f>
        <v>0</v>
      </c>
      <c r="E91" s="175">
        <f>+E90-E87</f>
        <v>0</v>
      </c>
      <c r="F91" s="175">
        <f>+F90-F87</f>
        <v>0</v>
      </c>
      <c r="G91" s="175">
        <f>+G90-G87</f>
        <v>0</v>
      </c>
      <c r="H91" s="99"/>
      <c r="I91" s="3"/>
      <c r="J91" s="3"/>
      <c r="K91" s="3"/>
      <c r="L91" s="3"/>
      <c r="M91" s="3"/>
      <c r="N91" s="3"/>
      <c r="O91" s="3"/>
      <c r="P91" s="3"/>
      <c r="Q91" s="3"/>
      <c r="R91" s="3"/>
      <c r="S91" s="3"/>
      <c r="T91" s="3"/>
      <c r="U91" s="3"/>
    </row>
    <row r="92" spans="2:21" ht="13.5" thickBot="1" x14ac:dyDescent="0.35">
      <c r="B92" s="90" t="s">
        <v>125</v>
      </c>
      <c r="C92" s="96">
        <f>+(C89*C86)*12</f>
        <v>0</v>
      </c>
      <c r="D92" s="96">
        <f>+(D89*D86)*12</f>
        <v>0</v>
      </c>
      <c r="E92" s="96">
        <f>+(E89*E86)*12</f>
        <v>0</v>
      </c>
      <c r="F92" s="96">
        <f>+(F89*F86)*12</f>
        <v>0</v>
      </c>
      <c r="G92" s="96">
        <f>+(G89*G86)*12</f>
        <v>0</v>
      </c>
      <c r="H92" s="97">
        <f>SUM(C92:G92)</f>
        <v>0</v>
      </c>
      <c r="I92" s="3"/>
      <c r="J92" s="3"/>
      <c r="K92" s="3"/>
      <c r="L92" s="3"/>
      <c r="M92" s="3"/>
      <c r="N92" s="3"/>
      <c r="O92" s="3"/>
      <c r="P92" s="3"/>
      <c r="Q92" s="3"/>
      <c r="R92" s="3"/>
      <c r="S92" s="3"/>
      <c r="T92" s="3"/>
      <c r="U92" s="3"/>
    </row>
    <row r="93" spans="2:21" ht="13.5" thickBot="1" x14ac:dyDescent="0.35">
      <c r="B93" s="343"/>
      <c r="C93" s="78"/>
      <c r="D93" s="276"/>
      <c r="E93" s="3"/>
      <c r="F93" s="3"/>
      <c r="G93" s="3"/>
      <c r="H93" s="336"/>
      <c r="I93" s="3"/>
      <c r="J93" s="3"/>
      <c r="K93" s="3"/>
      <c r="L93" s="3"/>
      <c r="M93" s="3"/>
      <c r="N93" s="3"/>
      <c r="O93" s="3"/>
      <c r="P93" s="3"/>
      <c r="Q93" s="3"/>
      <c r="R93" s="3"/>
      <c r="S93" s="3"/>
      <c r="T93" s="3"/>
      <c r="U93" s="3"/>
    </row>
    <row r="94" spans="2:21" ht="13.5" thickBot="1" x14ac:dyDescent="0.35">
      <c r="B94" s="356" t="s">
        <v>629</v>
      </c>
      <c r="C94" s="86" t="s">
        <v>628</v>
      </c>
      <c r="D94" s="357"/>
      <c r="E94" s="357"/>
      <c r="F94" s="357"/>
      <c r="G94" s="357"/>
      <c r="H94" s="87"/>
      <c r="I94" s="3"/>
      <c r="J94" s="3"/>
      <c r="K94" s="3"/>
      <c r="L94" s="3"/>
      <c r="M94" s="3"/>
      <c r="N94" s="3"/>
      <c r="O94" s="3"/>
      <c r="P94" s="3"/>
      <c r="Q94" s="3"/>
      <c r="R94" s="3"/>
      <c r="S94" s="3"/>
      <c r="T94" s="3"/>
      <c r="U94" s="3"/>
    </row>
    <row r="95" spans="2:21" ht="13.5" thickBot="1" x14ac:dyDescent="0.35">
      <c r="B95" s="82" t="s">
        <v>115</v>
      </c>
      <c r="C95" s="83" t="s">
        <v>116</v>
      </c>
      <c r="D95" s="83" t="s">
        <v>117</v>
      </c>
      <c r="E95" s="83" t="s">
        <v>118</v>
      </c>
      <c r="F95" s="83" t="s">
        <v>119</v>
      </c>
      <c r="G95" s="330" t="s">
        <v>120</v>
      </c>
      <c r="H95" s="83" t="s">
        <v>121</v>
      </c>
      <c r="I95" s="3"/>
      <c r="J95" s="3"/>
      <c r="K95" s="3"/>
      <c r="L95" s="3"/>
      <c r="M95" s="3"/>
      <c r="N95" s="3"/>
      <c r="O95" s="3"/>
      <c r="P95" s="3"/>
      <c r="Q95" s="3"/>
      <c r="R95" s="3"/>
      <c r="S95" s="3"/>
      <c r="T95" s="3"/>
      <c r="U95" s="3"/>
    </row>
    <row r="96" spans="2:21" x14ac:dyDescent="0.3">
      <c r="B96" s="613" t="s">
        <v>448</v>
      </c>
      <c r="C96" s="360">
        <f>+(C41*C42)+(C52*C53)+(C63*C64)+(C74*C75)+(C85*C86)+(C30*C31)+(C19*C20)+(C8*C9)</f>
        <v>0</v>
      </c>
      <c r="D96" s="360">
        <f>+(D41*D42)+(D52*D53)+(D63*D64)+(D74*D75)+(D85*D86)+(D30*D31)+(D19*D20)+(D8*D9)</f>
        <v>0</v>
      </c>
      <c r="E96" s="360">
        <f>+(E41*E42)+(E52*E53)+(E63*E64)+(E74*E75)+(E85*E86)+(E30*E31)+(E19*E20)+(E8*E9)</f>
        <v>0</v>
      </c>
      <c r="F96" s="360">
        <f>+(F41*F42)+(F52*F53)+(F63*F64)+(F74*F75)+(F85*F86)+(F30*F31)+(F19*F20)+(F8*F9)</f>
        <v>0</v>
      </c>
      <c r="G96" s="360">
        <f>+(G41*G42)+(G52*G53)+(G63*G64)+(G74*G75)+(G85*G86)+(G30*G31)+(G19*G20)+(G8*G9)</f>
        <v>0</v>
      </c>
      <c r="H96" s="182">
        <f>SUM(C96:G96)</f>
        <v>0</v>
      </c>
      <c r="I96" s="3"/>
      <c r="J96" s="3"/>
      <c r="K96" s="3"/>
      <c r="L96" s="3"/>
      <c r="M96" s="3"/>
      <c r="N96" s="3"/>
      <c r="O96" s="3"/>
      <c r="P96" s="3"/>
      <c r="Q96" s="3"/>
      <c r="R96" s="3"/>
      <c r="S96" s="3"/>
      <c r="T96" s="3"/>
      <c r="U96" s="3"/>
    </row>
    <row r="97" spans="2:21" x14ac:dyDescent="0.3">
      <c r="B97" s="177" t="s">
        <v>122</v>
      </c>
      <c r="C97" s="361">
        <f>+C86+C75+C64+C53+C42+C31+C20+C9</f>
        <v>0</v>
      </c>
      <c r="D97" s="361">
        <f>+D86+D75+D64+D53+D42+D31+D20+D9</f>
        <v>0</v>
      </c>
      <c r="E97" s="361">
        <f>+E86+E75+E64+E53+E42+E31+E20+E9</f>
        <v>0</v>
      </c>
      <c r="F97" s="361">
        <f>+F86+F75+F64+F53+F42+F31+F20+F9</f>
        <v>0</v>
      </c>
      <c r="G97" s="361">
        <f>+G86+G75+G64+G53+G42+G31+G20+G9</f>
        <v>0</v>
      </c>
      <c r="H97" s="181">
        <f>SUM(C97:G97)</f>
        <v>0</v>
      </c>
      <c r="I97" s="344"/>
      <c r="J97" s="344"/>
      <c r="K97" s="3"/>
      <c r="L97" s="3"/>
      <c r="M97" s="3"/>
      <c r="N97" s="3"/>
      <c r="O97" s="3"/>
      <c r="P97" s="3"/>
      <c r="Q97" s="3"/>
      <c r="R97" s="3"/>
      <c r="S97" s="3"/>
      <c r="T97" s="3"/>
      <c r="U97" s="3"/>
    </row>
    <row r="98" spans="2:21" ht="14.5" x14ac:dyDescent="0.3">
      <c r="B98" s="333" t="s">
        <v>133</v>
      </c>
      <c r="C98" s="362">
        <v>0</v>
      </c>
      <c r="D98" s="363"/>
      <c r="E98" s="363"/>
      <c r="F98" s="363"/>
      <c r="G98" s="363">
        <v>0</v>
      </c>
      <c r="H98" s="100" t="s">
        <v>56</v>
      </c>
      <c r="I98" s="345"/>
      <c r="J98" s="344"/>
      <c r="K98" s="3"/>
      <c r="L98" s="3"/>
      <c r="M98" s="3"/>
      <c r="N98" s="3"/>
      <c r="O98" s="3"/>
      <c r="P98" s="3"/>
      <c r="Q98" s="3"/>
      <c r="R98" s="3"/>
      <c r="S98" s="3"/>
      <c r="T98" s="3"/>
      <c r="U98" s="3"/>
    </row>
    <row r="99" spans="2:21" x14ac:dyDescent="0.3">
      <c r="B99" s="334" t="s">
        <v>123</v>
      </c>
      <c r="C99" s="364">
        <v>0</v>
      </c>
      <c r="D99" s="365">
        <v>0</v>
      </c>
      <c r="E99" s="365">
        <v>0</v>
      </c>
      <c r="F99" s="365"/>
      <c r="G99" s="365">
        <v>0</v>
      </c>
      <c r="H99" s="100" t="s">
        <v>56</v>
      </c>
      <c r="I99" s="345"/>
      <c r="J99" s="344"/>
      <c r="K99" s="3"/>
      <c r="L99" s="3"/>
      <c r="M99" s="3"/>
      <c r="N99" s="3"/>
      <c r="O99" s="3"/>
      <c r="P99" s="3"/>
      <c r="Q99" s="3"/>
      <c r="R99" s="3"/>
      <c r="S99" s="3"/>
      <c r="T99" s="3"/>
      <c r="U99" s="3"/>
    </row>
    <row r="100" spans="2:21" ht="13.5" thickBot="1" x14ac:dyDescent="0.35">
      <c r="B100" s="346" t="s">
        <v>124</v>
      </c>
      <c r="C100" s="88">
        <v>0</v>
      </c>
      <c r="D100" s="88">
        <v>0</v>
      </c>
      <c r="E100" s="88">
        <v>0</v>
      </c>
      <c r="F100" s="88">
        <v>0</v>
      </c>
      <c r="G100" s="88">
        <v>0</v>
      </c>
      <c r="H100" s="100" t="s">
        <v>56</v>
      </c>
      <c r="I100" s="345"/>
      <c r="J100" s="344"/>
      <c r="K100" s="3"/>
      <c r="L100" s="3"/>
      <c r="M100" s="3"/>
      <c r="N100" s="3"/>
      <c r="O100" s="3"/>
      <c r="P100" s="3"/>
      <c r="Q100" s="3"/>
      <c r="R100" s="3"/>
      <c r="S100" s="3"/>
      <c r="T100" s="3"/>
      <c r="U100" s="3"/>
    </row>
    <row r="101" spans="2:21" ht="13.5" thickBot="1" x14ac:dyDescent="0.35">
      <c r="B101" s="91" t="s">
        <v>125</v>
      </c>
      <c r="C101" s="101">
        <f>+C92+C81+C70+C59+C48+C37+C26+C15</f>
        <v>0</v>
      </c>
      <c r="D101" s="101">
        <f>+D92+D81+D70+D59+D48+D37+D26+D15</f>
        <v>0</v>
      </c>
      <c r="E101" s="101">
        <f>+E92+E81+E70+E59+E48+E37+E26+E15</f>
        <v>0</v>
      </c>
      <c r="F101" s="101">
        <f>+F92+F81+F70+F59+F48+F37+F26+F15</f>
        <v>0</v>
      </c>
      <c r="G101" s="101">
        <f>+G92+G81+G70+G59+G48+G37+G26+G15</f>
        <v>0</v>
      </c>
      <c r="H101" s="102">
        <f>SUM(C101:G101)</f>
        <v>0</v>
      </c>
      <c r="I101" s="345"/>
      <c r="J101" s="344"/>
      <c r="K101" s="3"/>
      <c r="L101" s="3"/>
      <c r="M101" s="3"/>
      <c r="N101" s="3"/>
      <c r="O101" s="3"/>
      <c r="P101" s="3"/>
      <c r="Q101" s="3"/>
      <c r="R101" s="3"/>
      <c r="S101" s="3"/>
      <c r="T101" s="81"/>
      <c r="U101" s="3"/>
    </row>
    <row r="102" spans="2:21" ht="15" thickBot="1" x14ac:dyDescent="0.35">
      <c r="B102" s="347" t="s">
        <v>134</v>
      </c>
      <c r="C102" s="936"/>
      <c r="D102" s="937"/>
      <c r="E102" s="937"/>
      <c r="F102" s="937"/>
      <c r="G102" s="938"/>
      <c r="H102" s="939">
        <f>SUM(C102:G102)</f>
        <v>0</v>
      </c>
      <c r="I102" s="81"/>
      <c r="J102" s="81"/>
      <c r="K102" s="81"/>
      <c r="L102" s="81"/>
      <c r="M102" s="81"/>
      <c r="N102" s="81"/>
      <c r="O102" s="81"/>
      <c r="P102" s="81"/>
      <c r="Q102" s="81"/>
      <c r="R102" s="81"/>
      <c r="S102" s="81"/>
      <c r="T102" s="81"/>
    </row>
    <row r="103" spans="2:21" x14ac:dyDescent="0.3">
      <c r="B103" s="21" t="s">
        <v>135</v>
      </c>
      <c r="G103" s="1"/>
      <c r="H103" s="612" t="e">
        <f>+#REF!</f>
        <v>#REF!</v>
      </c>
      <c r="J103" s="3"/>
      <c r="K103" s="81"/>
      <c r="L103" s="81"/>
      <c r="M103" s="81"/>
      <c r="N103" s="81"/>
      <c r="O103" s="81"/>
      <c r="P103" s="81"/>
      <c r="Q103" s="81"/>
      <c r="R103" s="81"/>
      <c r="S103" s="81"/>
      <c r="T103" s="81"/>
    </row>
    <row r="104" spans="2:21" x14ac:dyDescent="0.3">
      <c r="B104" s="21" t="s">
        <v>136</v>
      </c>
      <c r="G104" s="612" t="s">
        <v>405</v>
      </c>
      <c r="H104" s="242">
        <f ca="1">+TODAY()</f>
        <v>45659</v>
      </c>
      <c r="J104" s="3"/>
      <c r="K104" s="81"/>
      <c r="L104" s="81"/>
      <c r="M104" s="81"/>
      <c r="N104" s="81"/>
      <c r="O104" s="81"/>
      <c r="P104" s="81"/>
      <c r="Q104" s="81"/>
      <c r="R104" s="81"/>
      <c r="S104" s="81"/>
      <c r="T104" s="81"/>
    </row>
    <row r="105" spans="2:21" x14ac:dyDescent="0.3">
      <c r="J105" s="3"/>
      <c r="K105" s="81"/>
      <c r="L105" s="81"/>
      <c r="M105" s="81"/>
      <c r="N105" s="81"/>
      <c r="O105" s="81"/>
      <c r="P105" s="81"/>
      <c r="Q105" s="81"/>
      <c r="R105" s="81"/>
      <c r="S105" s="81"/>
      <c r="T105" s="81"/>
    </row>
    <row r="106" spans="2:21" ht="14.5" x14ac:dyDescent="0.35">
      <c r="B106" s="185"/>
      <c r="C106" s="185"/>
      <c r="D106" s="185"/>
      <c r="E106" s="185"/>
      <c r="F106" s="185"/>
      <c r="G106" s="185"/>
      <c r="H106" s="185"/>
      <c r="I106" s="185"/>
      <c r="J106" s="3"/>
      <c r="K106" s="80"/>
      <c r="L106" s="81"/>
      <c r="M106" s="81"/>
      <c r="N106" s="81"/>
      <c r="O106" s="81"/>
      <c r="P106" s="81"/>
      <c r="Q106" s="81"/>
      <c r="R106" s="81"/>
      <c r="S106" s="81"/>
      <c r="T106" s="81"/>
    </row>
    <row r="107" spans="2:21" x14ac:dyDescent="0.3">
      <c r="B107" s="348"/>
      <c r="C107" s="349"/>
      <c r="D107" s="349"/>
      <c r="E107" s="349"/>
      <c r="F107" s="81"/>
      <c r="G107" s="3"/>
      <c r="H107" s="3"/>
      <c r="I107" s="3"/>
      <c r="J107" s="3"/>
      <c r="K107" s="81"/>
      <c r="L107" s="80"/>
      <c r="M107" s="81"/>
      <c r="N107" s="81"/>
      <c r="O107" s="81"/>
      <c r="P107" s="81"/>
      <c r="Q107" s="81"/>
      <c r="R107" s="81"/>
      <c r="S107" s="81"/>
      <c r="T107" s="81"/>
    </row>
    <row r="108" spans="2:21" x14ac:dyDescent="0.3">
      <c r="B108" s="80"/>
      <c r="C108" s="80"/>
      <c r="D108" s="80"/>
      <c r="E108" s="350"/>
      <c r="F108" s="81"/>
      <c r="G108" s="3"/>
      <c r="H108" s="3"/>
      <c r="I108" s="3"/>
      <c r="J108" s="3"/>
      <c r="K108" s="3"/>
      <c r="L108" s="81"/>
      <c r="M108" s="81"/>
      <c r="N108" s="81"/>
      <c r="O108" s="81"/>
      <c r="P108" s="81"/>
      <c r="Q108" s="81"/>
      <c r="R108" s="81"/>
      <c r="S108" s="81"/>
      <c r="T108" s="81"/>
    </row>
    <row r="109" spans="2:21" x14ac:dyDescent="0.3">
      <c r="B109" s="80"/>
      <c r="C109" s="80"/>
      <c r="D109" s="80"/>
      <c r="E109" s="350"/>
      <c r="F109" s="80"/>
      <c r="G109" s="281"/>
      <c r="H109" s="3"/>
      <c r="I109" s="3"/>
      <c r="J109" s="3"/>
      <c r="K109" s="3"/>
      <c r="L109" s="3"/>
      <c r="M109" s="81"/>
      <c r="N109" s="81"/>
      <c r="O109" s="81"/>
      <c r="P109" s="81"/>
      <c r="Q109" s="81"/>
      <c r="R109" s="81"/>
      <c r="S109" s="81"/>
      <c r="T109" s="81"/>
    </row>
    <row r="110" spans="2:21" x14ac:dyDescent="0.3">
      <c r="B110" s="80"/>
      <c r="C110" s="80"/>
      <c r="D110" s="80"/>
      <c r="E110" s="350"/>
      <c r="F110" s="351"/>
      <c r="G110" s="81"/>
      <c r="H110" s="3"/>
      <c r="I110" s="3"/>
      <c r="J110" s="3"/>
      <c r="K110" s="3"/>
      <c r="L110" s="3"/>
      <c r="M110" s="81"/>
      <c r="N110" s="81"/>
      <c r="O110" s="81"/>
      <c r="P110" s="81"/>
      <c r="Q110" s="81"/>
      <c r="R110" s="81"/>
      <c r="S110" s="81"/>
      <c r="T110" s="81"/>
    </row>
    <row r="111" spans="2:21" x14ac:dyDescent="0.3">
      <c r="B111" s="80"/>
      <c r="C111" s="80"/>
      <c r="D111" s="80"/>
      <c r="E111" s="350"/>
      <c r="F111" s="351"/>
      <c r="G111" s="81"/>
      <c r="H111" s="3"/>
      <c r="I111" s="3"/>
      <c r="J111" s="3"/>
      <c r="K111" s="3"/>
      <c r="L111" s="3"/>
      <c r="M111" s="81"/>
      <c r="N111" s="81"/>
      <c r="O111" s="81"/>
      <c r="P111" s="81"/>
      <c r="Q111" s="81"/>
      <c r="R111" s="81"/>
      <c r="S111" s="81"/>
      <c r="T111" s="81"/>
    </row>
    <row r="112" spans="2:21" x14ac:dyDescent="0.3">
      <c r="B112" s="80"/>
      <c r="C112" s="350"/>
      <c r="D112" s="350"/>
      <c r="E112" s="350"/>
      <c r="F112" s="80"/>
      <c r="G112" s="281"/>
      <c r="H112" s="3"/>
      <c r="I112" s="3"/>
      <c r="J112" s="3"/>
      <c r="K112" s="3"/>
      <c r="L112" s="3"/>
      <c r="M112" s="81"/>
      <c r="N112" s="81"/>
      <c r="O112" s="81"/>
      <c r="P112" s="81"/>
      <c r="Q112" s="81"/>
      <c r="R112" s="81"/>
      <c r="S112" s="81"/>
      <c r="T112" s="81"/>
    </row>
    <row r="113" spans="2:20" x14ac:dyDescent="0.3">
      <c r="B113" s="80"/>
      <c r="C113" s="80"/>
      <c r="D113" s="80"/>
      <c r="E113" s="80"/>
      <c r="F113" s="80"/>
      <c r="G113" s="281"/>
      <c r="H113" s="3"/>
      <c r="I113" s="3"/>
      <c r="J113" s="3"/>
      <c r="K113" s="3"/>
      <c r="L113" s="3"/>
      <c r="M113" s="81"/>
      <c r="N113" s="81"/>
      <c r="O113" s="81"/>
      <c r="P113" s="81"/>
      <c r="Q113" s="81"/>
      <c r="R113" s="81"/>
      <c r="S113" s="81"/>
      <c r="T113" s="81"/>
    </row>
    <row r="114" spans="2:20" x14ac:dyDescent="0.3">
      <c r="B114" s="3"/>
      <c r="C114" s="3"/>
      <c r="D114" s="81"/>
      <c r="E114" s="81"/>
      <c r="F114" s="81"/>
      <c r="G114" s="281"/>
      <c r="H114" s="3"/>
      <c r="I114" s="3"/>
      <c r="J114" s="3"/>
      <c r="K114" s="3"/>
      <c r="L114" s="3"/>
      <c r="M114" s="3"/>
      <c r="N114" s="3"/>
      <c r="O114" s="3"/>
      <c r="P114" s="3"/>
      <c r="Q114" s="3"/>
      <c r="R114" s="3"/>
      <c r="S114" s="3"/>
      <c r="T114" s="3"/>
    </row>
    <row r="115" spans="2:20" x14ac:dyDescent="0.3">
      <c r="B115" s="3"/>
      <c r="C115" s="3"/>
      <c r="D115" s="81"/>
      <c r="E115" s="81"/>
      <c r="F115" s="81"/>
      <c r="G115" s="81"/>
      <c r="H115" s="3"/>
      <c r="I115" s="3"/>
      <c r="J115" s="3"/>
      <c r="K115" s="3"/>
      <c r="L115" s="3"/>
      <c r="M115" s="3"/>
      <c r="N115" s="3"/>
      <c r="O115" s="3"/>
      <c r="P115" s="3"/>
      <c r="Q115" s="3"/>
      <c r="R115" s="3"/>
      <c r="S115" s="3"/>
      <c r="T115" s="3"/>
    </row>
    <row r="116" spans="2:20" x14ac:dyDescent="0.3">
      <c r="B116" s="3"/>
      <c r="C116" s="3"/>
      <c r="D116" s="3"/>
      <c r="E116" s="3"/>
      <c r="F116" s="3"/>
      <c r="G116" s="3"/>
      <c r="H116" s="3"/>
      <c r="I116" s="3"/>
      <c r="J116" s="3"/>
      <c r="K116" s="3"/>
      <c r="L116" s="3"/>
      <c r="M116" s="3"/>
      <c r="N116" s="3"/>
      <c r="O116" s="3"/>
      <c r="P116" s="3"/>
      <c r="Q116" s="3"/>
      <c r="R116" s="3"/>
      <c r="S116" s="3"/>
      <c r="T116" s="3"/>
    </row>
    <row r="117" spans="2:20" x14ac:dyDescent="0.3">
      <c r="B117" s="3"/>
      <c r="C117" s="3"/>
      <c r="D117" s="3"/>
      <c r="E117" s="3"/>
      <c r="F117" s="3"/>
      <c r="G117" s="3"/>
      <c r="H117" s="3"/>
      <c r="I117" s="3"/>
      <c r="J117" s="3"/>
      <c r="K117" s="3"/>
      <c r="L117" s="3"/>
      <c r="M117" s="3"/>
      <c r="N117" s="3"/>
      <c r="O117" s="3"/>
      <c r="P117" s="3"/>
      <c r="Q117" s="3"/>
    </row>
    <row r="118" spans="2:20" x14ac:dyDescent="0.3">
      <c r="B118" s="3"/>
      <c r="C118" s="3"/>
      <c r="D118" s="3"/>
      <c r="E118" s="3"/>
      <c r="F118" s="3"/>
      <c r="G118" s="3"/>
      <c r="H118" s="3"/>
      <c r="I118" s="3"/>
      <c r="J118" s="3"/>
      <c r="K118" s="3"/>
      <c r="L118" s="3"/>
      <c r="M118" s="3"/>
      <c r="N118" s="3"/>
      <c r="O118" s="3"/>
      <c r="P118" s="3"/>
      <c r="Q118" s="3"/>
    </row>
    <row r="119" spans="2:20" x14ac:dyDescent="0.3">
      <c r="B119" s="3"/>
      <c r="C119" s="3"/>
      <c r="D119" s="3"/>
      <c r="E119" s="3"/>
      <c r="F119" s="3"/>
      <c r="G119" s="3"/>
      <c r="H119" s="3"/>
      <c r="I119" s="3"/>
      <c r="J119" s="3"/>
      <c r="K119" s="3"/>
      <c r="L119" s="3"/>
      <c r="M119" s="3"/>
      <c r="N119" s="3"/>
      <c r="O119" s="3"/>
      <c r="P119" s="3"/>
      <c r="Q119" s="3"/>
    </row>
    <row r="120" spans="2:20" x14ac:dyDescent="0.3">
      <c r="B120" s="3"/>
      <c r="C120" s="3"/>
      <c r="D120" s="3"/>
      <c r="E120" s="3"/>
      <c r="F120" s="3"/>
      <c r="G120" s="3"/>
      <c r="H120" s="3"/>
      <c r="I120" s="3"/>
      <c r="J120" s="3"/>
      <c r="K120" s="3"/>
      <c r="L120" s="3"/>
      <c r="M120" s="3"/>
      <c r="N120" s="3"/>
      <c r="O120" s="3"/>
      <c r="P120" s="3"/>
      <c r="Q120" s="3"/>
    </row>
    <row r="121" spans="2:20" x14ac:dyDescent="0.3">
      <c r="B121" s="3"/>
      <c r="C121" s="3"/>
      <c r="D121" s="3"/>
      <c r="E121" s="3"/>
      <c r="F121" s="3"/>
      <c r="G121" s="3"/>
      <c r="H121" s="3"/>
      <c r="I121" s="3"/>
      <c r="J121" s="3"/>
      <c r="K121" s="3"/>
      <c r="L121" s="3"/>
      <c r="M121" s="3"/>
      <c r="N121" s="3"/>
      <c r="O121" s="3"/>
      <c r="P121" s="3"/>
      <c r="Q121" s="3"/>
    </row>
    <row r="122" spans="2:20" x14ac:dyDescent="0.3">
      <c r="B122" s="3"/>
      <c r="C122" s="3"/>
      <c r="D122" s="3"/>
      <c r="E122" s="3"/>
      <c r="F122" s="3"/>
      <c r="G122" s="3"/>
      <c r="H122" s="81"/>
      <c r="I122" s="3"/>
      <c r="J122" s="3"/>
      <c r="K122" s="3"/>
      <c r="L122" s="3"/>
      <c r="M122" s="3"/>
      <c r="N122" s="3"/>
      <c r="O122" s="3"/>
      <c r="P122" s="3"/>
      <c r="Q122" s="3"/>
    </row>
    <row r="123" spans="2:20" x14ac:dyDescent="0.3">
      <c r="B123" s="3"/>
      <c r="C123" s="3"/>
      <c r="D123" s="3"/>
      <c r="E123" s="3"/>
      <c r="F123" s="3"/>
      <c r="G123" s="3"/>
      <c r="H123" s="81"/>
      <c r="I123" s="3"/>
      <c r="J123" s="3"/>
      <c r="K123" s="3"/>
      <c r="L123" s="3"/>
      <c r="M123" s="3"/>
      <c r="N123" s="3"/>
      <c r="O123" s="3"/>
      <c r="P123" s="3"/>
      <c r="Q123" s="3"/>
    </row>
    <row r="124" spans="2:20" x14ac:dyDescent="0.3">
      <c r="B124" s="3"/>
      <c r="C124" s="3"/>
      <c r="D124" s="3"/>
      <c r="E124" s="3"/>
      <c r="F124" s="3"/>
      <c r="G124" s="3"/>
      <c r="H124" s="81"/>
      <c r="I124" s="3"/>
      <c r="J124" s="3"/>
      <c r="K124" s="3"/>
      <c r="L124" s="3"/>
      <c r="M124" s="3"/>
      <c r="N124" s="3"/>
      <c r="O124" s="3"/>
      <c r="P124" s="3"/>
      <c r="Q124" s="3"/>
    </row>
    <row r="125" spans="2:20" x14ac:dyDescent="0.3">
      <c r="B125" s="3"/>
      <c r="C125" s="3"/>
      <c r="D125" s="3"/>
      <c r="E125" s="3"/>
      <c r="F125" s="3"/>
      <c r="G125" s="3"/>
      <c r="H125" s="81"/>
      <c r="I125" s="3"/>
      <c r="J125" s="3"/>
      <c r="K125" s="3"/>
      <c r="L125" s="3"/>
      <c r="M125" s="3"/>
      <c r="N125" s="3"/>
      <c r="O125" s="3"/>
      <c r="P125" s="3"/>
      <c r="Q125" s="3"/>
    </row>
    <row r="126" spans="2:20" x14ac:dyDescent="0.3">
      <c r="B126" s="3"/>
      <c r="C126" s="3"/>
      <c r="D126" s="3"/>
      <c r="E126" s="3"/>
      <c r="F126" s="3"/>
      <c r="G126" s="3"/>
      <c r="H126" s="81"/>
      <c r="I126" s="3"/>
      <c r="J126" s="3"/>
      <c r="K126" s="3"/>
      <c r="L126" s="3"/>
      <c r="M126" s="3"/>
      <c r="N126" s="3"/>
      <c r="O126" s="3"/>
      <c r="P126" s="3"/>
      <c r="Q126" s="3"/>
    </row>
    <row r="127" spans="2:20" x14ac:dyDescent="0.3">
      <c r="B127" s="3"/>
      <c r="C127" s="3"/>
      <c r="D127" s="3"/>
      <c r="E127" s="3"/>
      <c r="F127" s="3"/>
      <c r="G127" s="3"/>
      <c r="H127" s="81"/>
      <c r="I127" s="3"/>
      <c r="J127" s="3"/>
      <c r="K127" s="3"/>
      <c r="L127" s="3"/>
      <c r="M127" s="3"/>
      <c r="N127" s="3"/>
      <c r="O127" s="3"/>
      <c r="P127" s="3"/>
      <c r="Q127" s="3"/>
    </row>
    <row r="128" spans="2:20" x14ac:dyDescent="0.3">
      <c r="B128" s="3"/>
      <c r="C128" s="3"/>
      <c r="D128" s="3"/>
      <c r="E128" s="3"/>
      <c r="F128" s="3"/>
      <c r="G128" s="81"/>
      <c r="H128" s="81"/>
      <c r="I128" s="3"/>
      <c r="J128" s="3"/>
      <c r="K128" s="3"/>
      <c r="L128" s="3"/>
      <c r="M128" s="3"/>
      <c r="N128" s="3"/>
      <c r="O128" s="3"/>
      <c r="P128" s="3"/>
      <c r="Q128" s="3"/>
    </row>
    <row r="129" spans="2:17" x14ac:dyDescent="0.3">
      <c r="B129" s="81"/>
      <c r="C129" s="81"/>
      <c r="D129" s="81"/>
      <c r="E129" s="81"/>
      <c r="F129" s="81"/>
      <c r="G129" s="81"/>
      <c r="H129" s="81"/>
      <c r="I129" s="3"/>
      <c r="J129" s="3"/>
      <c r="K129" s="3"/>
      <c r="L129" s="3"/>
      <c r="M129" s="3"/>
      <c r="N129" s="3"/>
      <c r="O129" s="3"/>
      <c r="P129" s="3"/>
      <c r="Q129" s="3"/>
    </row>
  </sheetData>
  <sheetProtection algorithmName="SHA-512" hashValue="taRktLL6BHv4VIzKdgpCnsiRHgFyzK66FOHVR9lLFGYWrFeL2uPQWhxaEIOnxHIEXIhiVHTsSemGX+GCeX1+/A==" saltValue="PxR+d+5ilD8udh+I0ArqRw==" spinCount="100000" sheet="1" objects="1" scenarios="1"/>
  <mergeCells count="2">
    <mergeCell ref="B1:H1"/>
    <mergeCell ref="B2:H2"/>
  </mergeCells>
  <pageMargins left="0.7" right="0.7" top="0.75" bottom="0.75" header="0.3" footer="0.3"/>
  <pageSetup scale="5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3">
    <tabColor theme="3" tint="0.39997558519241921"/>
    <pageSetUpPr fitToPage="1"/>
  </sheetPr>
  <dimension ref="A1:L632"/>
  <sheetViews>
    <sheetView showGridLines="0" zoomScale="70" zoomScaleNormal="70" workbookViewId="0">
      <selection activeCell="J18" sqref="J18"/>
    </sheetView>
  </sheetViews>
  <sheetFormatPr defaultColWidth="9.1796875" defaultRowHeight="13" x14ac:dyDescent="0.3"/>
  <cols>
    <col min="1" max="1" width="2.81640625" style="21" customWidth="1"/>
    <col min="2" max="2" width="13.54296875" style="21" customWidth="1"/>
    <col min="3" max="3" width="2.81640625" style="21" customWidth="1"/>
    <col min="4" max="4" width="6.7265625" style="21" customWidth="1"/>
    <col min="5" max="5" width="63.26953125" style="21" customWidth="1"/>
    <col min="6" max="6" width="9.1796875" style="21"/>
    <col min="7" max="7" width="19.7265625" style="21" customWidth="1"/>
    <col min="8" max="8" width="14.453125" style="21" customWidth="1"/>
    <col min="9" max="16384" width="9.1796875" style="21"/>
  </cols>
  <sheetData>
    <row r="1" spans="2:9" ht="13.5" thickBot="1" x14ac:dyDescent="0.35">
      <c r="B1" s="2283" t="e">
        <f>#REF!</f>
        <v>#REF!</v>
      </c>
      <c r="C1" s="2284"/>
      <c r="D1" s="2284"/>
      <c r="E1" s="2284"/>
      <c r="F1" s="2284"/>
      <c r="G1" s="2284"/>
      <c r="H1" s="2285"/>
      <c r="I1" s="3"/>
    </row>
    <row r="2" spans="2:9" ht="34.5" customHeight="1" thickBot="1" x14ac:dyDescent="0.35">
      <c r="B2" s="2286" t="s">
        <v>260</v>
      </c>
      <c r="C2" s="2287"/>
      <c r="D2" s="2287"/>
      <c r="E2" s="2287"/>
      <c r="F2" s="2287"/>
      <c r="G2" s="2287"/>
      <c r="H2" s="2288"/>
      <c r="I2" s="3"/>
    </row>
    <row r="3" spans="2:9" ht="13.5" thickBot="1" x14ac:dyDescent="0.35">
      <c r="B3" s="105"/>
      <c r="C3" s="381"/>
      <c r="D3" s="381"/>
      <c r="E3" s="239"/>
      <c r="F3" s="761"/>
      <c r="G3" s="762"/>
      <c r="H3" s="763"/>
      <c r="I3" s="3"/>
    </row>
    <row r="4" spans="2:9" ht="13.5" thickBot="1" x14ac:dyDescent="0.35">
      <c r="B4" s="2477" t="s">
        <v>142</v>
      </c>
      <c r="C4" s="2478"/>
      <c r="D4" s="382">
        <f>+'Rent Summary (CO)'!H97+'Rent Summary (CO)'!H102</f>
        <v>0</v>
      </c>
      <c r="E4" s="1"/>
      <c r="F4" s="1"/>
      <c r="G4" s="764" t="s">
        <v>143</v>
      </c>
      <c r="H4" s="765" t="s">
        <v>144</v>
      </c>
      <c r="I4" s="3"/>
    </row>
    <row r="5" spans="2:9" ht="13.5" thickBot="1" x14ac:dyDescent="0.35">
      <c r="B5" s="106" t="s">
        <v>145</v>
      </c>
      <c r="C5" s="383"/>
      <c r="D5" s="107"/>
      <c r="E5" s="107"/>
      <c r="F5" s="384"/>
      <c r="G5" s="385"/>
      <c r="H5" s="121"/>
      <c r="I5" s="3"/>
    </row>
    <row r="6" spans="2:9" x14ac:dyDescent="0.3">
      <c r="B6" s="366">
        <v>1</v>
      </c>
      <c r="C6" s="367"/>
      <c r="D6" s="281" t="s">
        <v>146</v>
      </c>
      <c r="E6" s="281"/>
      <c r="F6" s="368"/>
      <c r="G6" s="168">
        <f>+'Rent Summary (CO)'!H101</f>
        <v>0</v>
      </c>
      <c r="H6" s="619" t="e">
        <f>+G6/D4</f>
        <v>#DIV/0!</v>
      </c>
      <c r="I6" s="3"/>
    </row>
    <row r="7" spans="2:9" x14ac:dyDescent="0.3">
      <c r="B7" s="369">
        <v>2</v>
      </c>
      <c r="C7" s="370"/>
      <c r="D7" s="371" t="s">
        <v>147</v>
      </c>
      <c r="E7" s="371"/>
      <c r="F7" s="371"/>
      <c r="G7" s="122"/>
      <c r="H7" s="620" t="e">
        <f>+G7/D4</f>
        <v>#DIV/0!</v>
      </c>
      <c r="I7" s="3"/>
    </row>
    <row r="8" spans="2:9" x14ac:dyDescent="0.3">
      <c r="B8" s="369">
        <v>3</v>
      </c>
      <c r="C8" s="370"/>
      <c r="D8" s="371" t="s">
        <v>148</v>
      </c>
      <c r="E8" s="371"/>
      <c r="F8" s="371"/>
      <c r="G8" s="122"/>
      <c r="H8" s="620" t="e">
        <f>+G8/D4</f>
        <v>#DIV/0!</v>
      </c>
      <c r="I8" s="3"/>
    </row>
    <row r="9" spans="2:9" x14ac:dyDescent="0.3">
      <c r="B9" s="369">
        <v>4</v>
      </c>
      <c r="C9" s="370"/>
      <c r="D9" s="371" t="s">
        <v>149</v>
      </c>
      <c r="E9" s="371"/>
      <c r="F9" s="372"/>
      <c r="G9" s="122"/>
      <c r="H9" s="620" t="e">
        <f>+G9/D4</f>
        <v>#DIV/0!</v>
      </c>
      <c r="I9" s="3"/>
    </row>
    <row r="10" spans="2:9" x14ac:dyDescent="0.3">
      <c r="B10" s="369"/>
      <c r="C10" s="370"/>
      <c r="D10" s="371"/>
      <c r="E10" s="371" t="s">
        <v>150</v>
      </c>
      <c r="F10" s="372"/>
      <c r="G10" s="138">
        <f>SUM(G6:G9)</f>
        <v>0</v>
      </c>
      <c r="H10" s="620" t="e">
        <f>+G10/D4</f>
        <v>#DIV/0!</v>
      </c>
      <c r="I10" s="3"/>
    </row>
    <row r="11" spans="2:9" x14ac:dyDescent="0.3">
      <c r="B11" s="369">
        <v>5</v>
      </c>
      <c r="C11" s="370"/>
      <c r="D11" s="371" t="s">
        <v>151</v>
      </c>
      <c r="E11" s="371"/>
      <c r="F11" s="615">
        <f>+'Rent Summary (CO)'!C4</f>
        <v>0</v>
      </c>
      <c r="G11" s="138">
        <f>-(G10*F11)</f>
        <v>0</v>
      </c>
      <c r="H11" s="620" t="e">
        <f>+G11/D4</f>
        <v>#DIV/0!</v>
      </c>
      <c r="I11" s="3"/>
    </row>
    <row r="12" spans="2:9" x14ac:dyDescent="0.3">
      <c r="B12" s="369">
        <v>6</v>
      </c>
      <c r="C12" s="370"/>
      <c r="D12" s="371" t="s">
        <v>152</v>
      </c>
      <c r="E12" s="371"/>
      <c r="F12" s="372"/>
      <c r="G12" s="122"/>
      <c r="H12" s="620" t="e">
        <f>+G12/D4</f>
        <v>#DIV/0!</v>
      </c>
      <c r="I12" s="3"/>
    </row>
    <row r="13" spans="2:9" ht="13.5" thickBot="1" x14ac:dyDescent="0.35">
      <c r="B13" s="369">
        <v>7</v>
      </c>
      <c r="C13" s="370"/>
      <c r="D13" s="371" t="s">
        <v>151</v>
      </c>
      <c r="E13" s="371"/>
      <c r="F13" s="614">
        <v>0.5</v>
      </c>
      <c r="G13" s="138">
        <f>-(G12*F13)</f>
        <v>0</v>
      </c>
      <c r="H13" s="620" t="e">
        <f>+G13/D4</f>
        <v>#DIV/0!</v>
      </c>
      <c r="I13" s="3"/>
    </row>
    <row r="14" spans="2:9" ht="13.5" thickBot="1" x14ac:dyDescent="0.35">
      <c r="B14" s="108">
        <v>8</v>
      </c>
      <c r="C14" s="389"/>
      <c r="D14" s="109" t="s">
        <v>153</v>
      </c>
      <c r="E14" s="109"/>
      <c r="F14" s="109"/>
      <c r="G14" s="128">
        <f>+SUM(G10:G11)+SUM(G12:G13)</f>
        <v>0</v>
      </c>
      <c r="H14" s="129" t="e">
        <f>+G14/D4</f>
        <v>#DIV/0!</v>
      </c>
      <c r="I14" s="3"/>
    </row>
    <row r="15" spans="2:9" ht="13.5" thickBot="1" x14ac:dyDescent="0.35">
      <c r="B15" s="115" t="s">
        <v>154</v>
      </c>
      <c r="C15" s="390"/>
      <c r="D15" s="116" t="s">
        <v>155</v>
      </c>
      <c r="E15" s="116"/>
      <c r="F15" s="391"/>
      <c r="G15" s="392"/>
      <c r="H15" s="121"/>
      <c r="I15" s="3"/>
    </row>
    <row r="16" spans="2:9" x14ac:dyDescent="0.3">
      <c r="B16" s="366">
        <v>9</v>
      </c>
      <c r="C16" s="367"/>
      <c r="D16" s="373"/>
      <c r="E16" s="281" t="s">
        <v>156</v>
      </c>
      <c r="F16" s="281"/>
      <c r="G16" s="123"/>
      <c r="H16" s="619" t="e">
        <f>+G16/D4</f>
        <v>#DIV/0!</v>
      </c>
      <c r="I16" s="3"/>
    </row>
    <row r="17" spans="2:9" x14ac:dyDescent="0.3">
      <c r="B17" s="369">
        <v>10</v>
      </c>
      <c r="C17" s="370"/>
      <c r="D17" s="374"/>
      <c r="E17" s="371" t="s">
        <v>157</v>
      </c>
      <c r="F17" s="371"/>
      <c r="G17" s="122"/>
      <c r="H17" s="620" t="e">
        <f>+G17/D4</f>
        <v>#DIV/0!</v>
      </c>
      <c r="I17" s="3"/>
    </row>
    <row r="18" spans="2:9" x14ac:dyDescent="0.3">
      <c r="B18" s="369">
        <v>11</v>
      </c>
      <c r="C18" s="370"/>
      <c r="D18" s="374"/>
      <c r="E18" s="371" t="s">
        <v>11</v>
      </c>
      <c r="F18" s="371"/>
      <c r="G18" s="122"/>
      <c r="H18" s="620" t="e">
        <f>+G18/D4</f>
        <v>#DIV/0!</v>
      </c>
      <c r="I18" s="3"/>
    </row>
    <row r="19" spans="2:9" x14ac:dyDescent="0.3">
      <c r="B19" s="369">
        <v>12</v>
      </c>
      <c r="C19" s="370"/>
      <c r="D19" s="371"/>
      <c r="E19" s="371" t="s">
        <v>158</v>
      </c>
      <c r="F19" s="104" t="e">
        <f>+#REF!</f>
        <v>#REF!</v>
      </c>
      <c r="G19" s="138" t="e">
        <f>+G14*F19</f>
        <v>#REF!</v>
      </c>
      <c r="H19" s="620" t="e">
        <f>+G19/D4</f>
        <v>#REF!</v>
      </c>
      <c r="I19" s="3"/>
    </row>
    <row r="20" spans="2:9" x14ac:dyDescent="0.3">
      <c r="B20" s="369">
        <v>13</v>
      </c>
      <c r="C20" s="370"/>
      <c r="D20" s="371"/>
      <c r="E20" s="371" t="s">
        <v>159</v>
      </c>
      <c r="F20" s="103"/>
      <c r="G20" s="122"/>
      <c r="H20" s="620" t="e">
        <f>+G20/D4</f>
        <v>#DIV/0!</v>
      </c>
      <c r="I20" s="3"/>
    </row>
    <row r="21" spans="2:9" x14ac:dyDescent="0.3">
      <c r="B21" s="369">
        <v>14</v>
      </c>
      <c r="C21" s="370"/>
      <c r="D21" s="371"/>
      <c r="E21" s="371" t="s">
        <v>160</v>
      </c>
      <c r="F21" s="103"/>
      <c r="G21" s="122"/>
      <c r="H21" s="620" t="e">
        <f>+G21/D4</f>
        <v>#DIV/0!</v>
      </c>
      <c r="I21" s="3"/>
    </row>
    <row r="22" spans="2:9" x14ac:dyDescent="0.3">
      <c r="B22" s="369">
        <v>15</v>
      </c>
      <c r="C22" s="370"/>
      <c r="D22" s="371"/>
      <c r="E22" s="371" t="s">
        <v>161</v>
      </c>
      <c r="F22" s="371"/>
      <c r="G22" s="122"/>
      <c r="H22" s="620" t="e">
        <f>+G22/D4</f>
        <v>#DIV/0!</v>
      </c>
      <c r="I22" s="3"/>
    </row>
    <row r="23" spans="2:9" x14ac:dyDescent="0.3">
      <c r="B23" s="369">
        <v>16</v>
      </c>
      <c r="C23" s="370"/>
      <c r="D23" s="371"/>
      <c r="E23" s="371" t="s">
        <v>162</v>
      </c>
      <c r="F23" s="371"/>
      <c r="G23" s="122"/>
      <c r="H23" s="620" t="e">
        <f>+G23/D4</f>
        <v>#DIV/0!</v>
      </c>
      <c r="I23" s="3"/>
    </row>
    <row r="24" spans="2:9" x14ac:dyDescent="0.3">
      <c r="B24" s="369">
        <v>17</v>
      </c>
      <c r="C24" s="370"/>
      <c r="D24" s="371"/>
      <c r="E24" s="371" t="s">
        <v>640</v>
      </c>
      <c r="F24" s="371"/>
      <c r="G24" s="138">
        <f>50*'Tax Credit Eligibility (CO)'!K27</f>
        <v>0</v>
      </c>
      <c r="H24" s="620" t="e">
        <f>+G24/D4</f>
        <v>#DIV/0!</v>
      </c>
      <c r="I24" s="3"/>
    </row>
    <row r="25" spans="2:9" ht="13.5" thickBot="1" x14ac:dyDescent="0.35">
      <c r="B25" s="369">
        <v>18</v>
      </c>
      <c r="C25" s="370"/>
      <c r="D25" s="371"/>
      <c r="E25" s="371" t="s">
        <v>163</v>
      </c>
      <c r="F25" s="371"/>
      <c r="G25" s="122"/>
      <c r="H25" s="620" t="e">
        <f>+G25/D4</f>
        <v>#DIV/0!</v>
      </c>
      <c r="I25" s="3"/>
    </row>
    <row r="26" spans="2:9" ht="13.5" thickBot="1" x14ac:dyDescent="0.35">
      <c r="B26" s="117">
        <v>19</v>
      </c>
      <c r="C26" s="393"/>
      <c r="D26" s="118" t="s">
        <v>164</v>
      </c>
      <c r="E26" s="118"/>
      <c r="F26" s="118"/>
      <c r="G26" s="130" t="e">
        <f>SUM(G16:G25)</f>
        <v>#REF!</v>
      </c>
      <c r="H26" s="131" t="e">
        <f>+G26/D4</f>
        <v>#REF!</v>
      </c>
      <c r="I26" s="3"/>
    </row>
    <row r="27" spans="2:9" ht="13.5" thickBot="1" x14ac:dyDescent="0.35">
      <c r="B27" s="394"/>
      <c r="C27" s="395"/>
      <c r="D27" s="107" t="s">
        <v>165</v>
      </c>
      <c r="E27" s="746"/>
      <c r="F27" s="746"/>
      <c r="G27" s="396"/>
      <c r="H27" s="121"/>
      <c r="I27" s="3"/>
    </row>
    <row r="28" spans="2:9" x14ac:dyDescent="0.3">
      <c r="B28" s="366">
        <v>20</v>
      </c>
      <c r="C28" s="367"/>
      <c r="D28" s="373"/>
      <c r="E28" s="281" t="s">
        <v>166</v>
      </c>
      <c r="F28" s="281"/>
      <c r="G28" s="123"/>
      <c r="H28" s="619" t="e">
        <f>+G28/D4</f>
        <v>#DIV/0!</v>
      </c>
      <c r="I28" s="3"/>
    </row>
    <row r="29" spans="2:9" x14ac:dyDescent="0.3">
      <c r="B29" s="369">
        <v>21</v>
      </c>
      <c r="C29" s="370"/>
      <c r="D29" s="371"/>
      <c r="E29" s="371" t="s">
        <v>167</v>
      </c>
      <c r="F29" s="371"/>
      <c r="G29" s="122"/>
      <c r="H29" s="620" t="e">
        <f>+G29/D4</f>
        <v>#DIV/0!</v>
      </c>
      <c r="I29" s="3"/>
    </row>
    <row r="30" spans="2:9" x14ac:dyDescent="0.3">
      <c r="B30" s="369">
        <v>22</v>
      </c>
      <c r="C30" s="370"/>
      <c r="D30" s="371"/>
      <c r="E30" s="371" t="s">
        <v>168</v>
      </c>
      <c r="F30" s="371"/>
      <c r="G30" s="122"/>
      <c r="H30" s="620" t="e">
        <f>+G30/D4</f>
        <v>#DIV/0!</v>
      </c>
      <c r="I30" s="3"/>
    </row>
    <row r="31" spans="2:9" x14ac:dyDescent="0.3">
      <c r="B31" s="369">
        <v>23</v>
      </c>
      <c r="C31" s="370"/>
      <c r="D31" s="371"/>
      <c r="E31" s="371" t="s">
        <v>169</v>
      </c>
      <c r="F31" s="371"/>
      <c r="G31" s="122"/>
      <c r="H31" s="620" t="e">
        <f>+G31/D4</f>
        <v>#DIV/0!</v>
      </c>
      <c r="I31" s="3"/>
    </row>
    <row r="32" spans="2:9" x14ac:dyDescent="0.3">
      <c r="B32" s="369">
        <v>24</v>
      </c>
      <c r="C32" s="370"/>
      <c r="D32" s="371"/>
      <c r="E32" s="371" t="s">
        <v>170</v>
      </c>
      <c r="F32" s="371"/>
      <c r="G32" s="122"/>
      <c r="H32" s="620" t="e">
        <f>+G32/D4</f>
        <v>#DIV/0!</v>
      </c>
      <c r="I32" s="3"/>
    </row>
    <row r="33" spans="2:9" ht="13.5" thickBot="1" x14ac:dyDescent="0.35">
      <c r="B33" s="369">
        <v>25</v>
      </c>
      <c r="C33" s="370"/>
      <c r="D33" s="371"/>
      <c r="E33" s="371" t="s">
        <v>163</v>
      </c>
      <c r="F33" s="371"/>
      <c r="G33" s="122"/>
      <c r="H33" s="620" t="e">
        <f>+G33/D4</f>
        <v>#DIV/0!</v>
      </c>
      <c r="I33" s="3"/>
    </row>
    <row r="34" spans="2:9" ht="13.5" thickBot="1" x14ac:dyDescent="0.35">
      <c r="B34" s="119">
        <v>26</v>
      </c>
      <c r="C34" s="397"/>
      <c r="D34" s="120" t="s">
        <v>171</v>
      </c>
      <c r="E34" s="120"/>
      <c r="F34" s="398"/>
      <c r="G34" s="132">
        <f>SUM(G28:G33)</f>
        <v>0</v>
      </c>
      <c r="H34" s="132" t="e">
        <f>+G34/D4</f>
        <v>#DIV/0!</v>
      </c>
      <c r="I34" s="3"/>
    </row>
    <row r="35" spans="2:9" ht="13.5" thickBot="1" x14ac:dyDescent="0.35">
      <c r="B35" s="394"/>
      <c r="C35" s="395"/>
      <c r="D35" s="107" t="s">
        <v>172</v>
      </c>
      <c r="E35" s="746"/>
      <c r="F35" s="746"/>
      <c r="G35" s="396"/>
      <c r="H35" s="121"/>
      <c r="I35" s="3"/>
    </row>
    <row r="36" spans="2:9" x14ac:dyDescent="0.3">
      <c r="B36" s="366">
        <v>27</v>
      </c>
      <c r="C36" s="367"/>
      <c r="D36" s="281"/>
      <c r="E36" s="281" t="s">
        <v>173</v>
      </c>
      <c r="F36" s="281"/>
      <c r="G36" s="123"/>
      <c r="H36" s="619" t="e">
        <f>+G36/D4</f>
        <v>#DIV/0!</v>
      </c>
      <c r="I36" s="3"/>
    </row>
    <row r="37" spans="2:9" x14ac:dyDescent="0.3">
      <c r="B37" s="369">
        <v>28</v>
      </c>
      <c r="C37" s="370"/>
      <c r="D37" s="371"/>
      <c r="E37" s="371" t="s">
        <v>174</v>
      </c>
      <c r="F37" s="371"/>
      <c r="G37" s="122"/>
      <c r="H37" s="620" t="e">
        <f>+G37/D4</f>
        <v>#DIV/0!</v>
      </c>
      <c r="I37" s="3"/>
    </row>
    <row r="38" spans="2:9" x14ac:dyDescent="0.3">
      <c r="B38" s="369">
        <v>29</v>
      </c>
      <c r="C38" s="370"/>
      <c r="D38" s="371"/>
      <c r="E38" s="371" t="s">
        <v>175</v>
      </c>
      <c r="F38" s="371"/>
      <c r="G38" s="122"/>
      <c r="H38" s="620" t="e">
        <f>+G38/D4</f>
        <v>#DIV/0!</v>
      </c>
      <c r="I38" s="3"/>
    </row>
    <row r="39" spans="2:9" x14ac:dyDescent="0.3">
      <c r="B39" s="369">
        <v>30</v>
      </c>
      <c r="C39" s="370"/>
      <c r="D39" s="371"/>
      <c r="E39" s="371" t="s">
        <v>176</v>
      </c>
      <c r="F39" s="371"/>
      <c r="G39" s="122"/>
      <c r="H39" s="620" t="e">
        <f>+G39/D4</f>
        <v>#DIV/0!</v>
      </c>
      <c r="I39" s="3"/>
    </row>
    <row r="40" spans="2:9" x14ac:dyDescent="0.3">
      <c r="B40" s="369">
        <v>31</v>
      </c>
      <c r="C40" s="370"/>
      <c r="D40" s="371"/>
      <c r="E40" s="371" t="s">
        <v>177</v>
      </c>
      <c r="F40" s="371"/>
      <c r="G40" s="122"/>
      <c r="H40" s="620" t="e">
        <f>+G40/D4</f>
        <v>#DIV/0!</v>
      </c>
      <c r="I40" s="3"/>
    </row>
    <row r="41" spans="2:9" x14ac:dyDescent="0.3">
      <c r="B41" s="369">
        <v>32</v>
      </c>
      <c r="C41" s="370"/>
      <c r="D41" s="371"/>
      <c r="E41" s="371" t="s">
        <v>178</v>
      </c>
      <c r="F41" s="371"/>
      <c r="G41" s="122"/>
      <c r="H41" s="620" t="e">
        <f>+G41/D4</f>
        <v>#DIV/0!</v>
      </c>
      <c r="I41" s="3"/>
    </row>
    <row r="42" spans="2:9" x14ac:dyDescent="0.3">
      <c r="B42" s="369">
        <v>33</v>
      </c>
      <c r="C42" s="370"/>
      <c r="D42" s="371"/>
      <c r="E42" s="371" t="s">
        <v>179</v>
      </c>
      <c r="F42" s="371"/>
      <c r="G42" s="122"/>
      <c r="H42" s="620" t="e">
        <f>+G42/D4</f>
        <v>#DIV/0!</v>
      </c>
      <c r="I42" s="3"/>
    </row>
    <row r="43" spans="2:9" x14ac:dyDescent="0.3">
      <c r="B43" s="369">
        <v>34</v>
      </c>
      <c r="C43" s="370"/>
      <c r="D43" s="371"/>
      <c r="E43" s="371" t="s">
        <v>180</v>
      </c>
      <c r="F43" s="371"/>
      <c r="G43" s="122"/>
      <c r="H43" s="620" t="e">
        <f>+G43/D4</f>
        <v>#DIV/0!</v>
      </c>
      <c r="I43" s="3"/>
    </row>
    <row r="44" spans="2:9" ht="13.5" thickBot="1" x14ac:dyDescent="0.35">
      <c r="B44" s="369">
        <v>35</v>
      </c>
      <c r="C44" s="370"/>
      <c r="D44" s="371"/>
      <c r="E44" s="371" t="s">
        <v>181</v>
      </c>
      <c r="F44" s="371"/>
      <c r="G44" s="122"/>
      <c r="H44" s="620" t="e">
        <f>+G44/D4</f>
        <v>#DIV/0!</v>
      </c>
      <c r="I44" s="3"/>
    </row>
    <row r="45" spans="2:9" ht="13.5" thickBot="1" x14ac:dyDescent="0.35">
      <c r="B45" s="119">
        <v>36</v>
      </c>
      <c r="C45" s="397"/>
      <c r="D45" s="120" t="s">
        <v>182</v>
      </c>
      <c r="E45" s="120"/>
      <c r="F45" s="398"/>
      <c r="G45" s="133">
        <f>SUM(G36:G44)</f>
        <v>0</v>
      </c>
      <c r="H45" s="132" t="e">
        <f>+G45/D4</f>
        <v>#DIV/0!</v>
      </c>
      <c r="I45" s="3"/>
    </row>
    <row r="46" spans="2:9" ht="13.5" thickBot="1" x14ac:dyDescent="0.35">
      <c r="B46" s="394"/>
      <c r="C46" s="395"/>
      <c r="D46" s="107" t="s">
        <v>183</v>
      </c>
      <c r="E46" s="746"/>
      <c r="F46" s="746"/>
      <c r="G46" s="396"/>
      <c r="H46" s="121"/>
      <c r="I46" s="3"/>
    </row>
    <row r="47" spans="2:9" x14ac:dyDescent="0.3">
      <c r="B47" s="366">
        <v>37</v>
      </c>
      <c r="C47" s="367"/>
      <c r="D47" s="281"/>
      <c r="E47" s="281" t="s">
        <v>184</v>
      </c>
      <c r="F47" s="281"/>
      <c r="G47" s="123"/>
      <c r="H47" s="619" t="e">
        <f>+G47/D4</f>
        <v>#DIV/0!</v>
      </c>
      <c r="I47" s="3"/>
    </row>
    <row r="48" spans="2:9" x14ac:dyDescent="0.3">
      <c r="B48" s="369">
        <v>38</v>
      </c>
      <c r="C48" s="370"/>
      <c r="D48" s="371"/>
      <c r="E48" s="371" t="s">
        <v>185</v>
      </c>
      <c r="F48" s="371"/>
      <c r="G48" s="122"/>
      <c r="H48" s="620" t="e">
        <f>+G48/D4</f>
        <v>#DIV/0!</v>
      </c>
      <c r="I48" s="3"/>
    </row>
    <row r="49" spans="1:12" x14ac:dyDescent="0.3">
      <c r="B49" s="369">
        <v>39</v>
      </c>
      <c r="C49" s="370"/>
      <c r="D49" s="371"/>
      <c r="E49" s="371" t="s">
        <v>186</v>
      </c>
      <c r="F49" s="371"/>
      <c r="G49" s="122"/>
      <c r="H49" s="620" t="e">
        <f>+G49/D4</f>
        <v>#DIV/0!</v>
      </c>
      <c r="I49" s="3"/>
    </row>
    <row r="50" spans="1:12" x14ac:dyDescent="0.3">
      <c r="B50" s="369">
        <v>40</v>
      </c>
      <c r="C50" s="370"/>
      <c r="D50" s="371"/>
      <c r="E50" s="371" t="s">
        <v>187</v>
      </c>
      <c r="F50" s="371"/>
      <c r="G50" s="122"/>
      <c r="H50" s="620" t="e">
        <f>+G50/D4</f>
        <v>#DIV/0!</v>
      </c>
      <c r="I50" s="3"/>
    </row>
    <row r="51" spans="1:12" ht="13.5" thickBot="1" x14ac:dyDescent="0.35">
      <c r="B51" s="369">
        <v>41</v>
      </c>
      <c r="C51" s="370"/>
      <c r="D51" s="371"/>
      <c r="E51" s="371" t="s">
        <v>163</v>
      </c>
      <c r="F51" s="371"/>
      <c r="G51" s="122"/>
      <c r="H51" s="620" t="e">
        <f>+G51/D4</f>
        <v>#DIV/0!</v>
      </c>
      <c r="I51" s="3"/>
    </row>
    <row r="52" spans="1:12" ht="13.5" thickBot="1" x14ac:dyDescent="0.35">
      <c r="B52" s="110">
        <v>42</v>
      </c>
      <c r="C52" s="399"/>
      <c r="D52" s="111" t="s">
        <v>188</v>
      </c>
      <c r="E52" s="111"/>
      <c r="F52" s="400"/>
      <c r="G52" s="134">
        <f>SUM(G47:G51)</f>
        <v>0</v>
      </c>
      <c r="H52" s="135" t="e">
        <f>+G52/D4</f>
        <v>#DIV/0!</v>
      </c>
      <c r="I52" s="3"/>
    </row>
    <row r="53" spans="1:12" ht="13.5" thickBot="1" x14ac:dyDescent="0.35">
      <c r="B53" s="117"/>
      <c r="C53" s="393"/>
      <c r="D53" s="118" t="s">
        <v>189</v>
      </c>
      <c r="E53" s="118"/>
      <c r="F53" s="401"/>
      <c r="G53" s="136" t="e">
        <f>+G52+G45+G34+G26</f>
        <v>#REF!</v>
      </c>
      <c r="H53" s="131" t="e">
        <f>+G53/D4</f>
        <v>#REF!</v>
      </c>
      <c r="I53" s="3"/>
    </row>
    <row r="54" spans="1:12" ht="13.5" thickBot="1" x14ac:dyDescent="0.35">
      <c r="B54" s="394"/>
      <c r="C54" s="395"/>
      <c r="D54" s="107" t="s">
        <v>190</v>
      </c>
      <c r="E54" s="746"/>
      <c r="F54" s="746"/>
      <c r="G54" s="396"/>
      <c r="H54" s="121"/>
      <c r="I54" s="3"/>
    </row>
    <row r="55" spans="1:12" ht="14.25" customHeight="1" x14ac:dyDescent="0.3">
      <c r="B55" s="366">
        <v>43</v>
      </c>
      <c r="C55" s="367"/>
      <c r="D55" s="281"/>
      <c r="E55" s="281" t="s">
        <v>191</v>
      </c>
      <c r="F55" s="375">
        <v>-1</v>
      </c>
      <c r="G55" s="639" t="e">
        <f>(IF(#REF!="New Construction",IF(#REF!="Yes",250,300),300))*D4</f>
        <v>#REF!</v>
      </c>
      <c r="H55" s="619" t="e">
        <f>+G55/D4</f>
        <v>#REF!</v>
      </c>
      <c r="I55" s="3"/>
    </row>
    <row r="56" spans="1:12" x14ac:dyDescent="0.3">
      <c r="B56" s="369">
        <v>44</v>
      </c>
      <c r="C56" s="370"/>
      <c r="D56" s="371"/>
      <c r="E56" s="371" t="s">
        <v>192</v>
      </c>
      <c r="F56" s="371"/>
      <c r="G56" s="122"/>
      <c r="H56" s="620" t="e">
        <f>+G56/D4</f>
        <v>#DIV/0!</v>
      </c>
      <c r="I56" s="3"/>
    </row>
    <row r="57" spans="1:12" x14ac:dyDescent="0.3">
      <c r="B57" s="369">
        <v>45</v>
      </c>
      <c r="C57" s="370"/>
      <c r="D57" s="371"/>
      <c r="E57" s="371" t="s">
        <v>163</v>
      </c>
      <c r="F57" s="371"/>
      <c r="G57" s="122"/>
      <c r="H57" s="620" t="e">
        <f>+G57/D4</f>
        <v>#DIV/0!</v>
      </c>
      <c r="I57" s="3"/>
    </row>
    <row r="58" spans="1:12" x14ac:dyDescent="0.3">
      <c r="B58" s="369">
        <v>46</v>
      </c>
      <c r="C58" s="370"/>
      <c r="D58" s="371"/>
      <c r="E58" s="371" t="s">
        <v>163</v>
      </c>
      <c r="F58" s="371"/>
      <c r="G58" s="122"/>
      <c r="H58" s="620" t="e">
        <f>+G58/D4</f>
        <v>#DIV/0!</v>
      </c>
      <c r="I58" s="3"/>
    </row>
    <row r="59" spans="1:12" ht="13.5" thickBot="1" x14ac:dyDescent="0.35">
      <c r="B59" s="369">
        <v>47</v>
      </c>
      <c r="C59" s="370"/>
      <c r="D59" s="371"/>
      <c r="E59" s="371" t="s">
        <v>163</v>
      </c>
      <c r="F59" s="371"/>
      <c r="G59" s="122"/>
      <c r="H59" s="620" t="e">
        <f>+G59/D4</f>
        <v>#DIV/0!</v>
      </c>
      <c r="I59" s="3"/>
    </row>
    <row r="60" spans="1:12" ht="13.5" thickBot="1" x14ac:dyDescent="0.35">
      <c r="B60" s="108">
        <v>48</v>
      </c>
      <c r="C60" s="389"/>
      <c r="D60" s="109" t="s">
        <v>193</v>
      </c>
      <c r="E60" s="109"/>
      <c r="F60" s="402"/>
      <c r="G60" s="137" t="e">
        <f>SUM(G55:G59)</f>
        <v>#REF!</v>
      </c>
      <c r="H60" s="125" t="e">
        <f>+G60/D4</f>
        <v>#REF!</v>
      </c>
      <c r="I60" s="3"/>
    </row>
    <row r="61" spans="1:12" ht="13.5" thickBot="1" x14ac:dyDescent="0.35">
      <c r="B61" s="366">
        <v>49</v>
      </c>
      <c r="C61" s="367"/>
      <c r="D61" s="281" t="s">
        <v>194</v>
      </c>
      <c r="E61" s="281"/>
      <c r="F61" s="281"/>
      <c r="G61" s="123"/>
      <c r="H61" s="619" t="e">
        <f>+G61/D4</f>
        <v>#DIV/0!</v>
      </c>
      <c r="I61" s="3"/>
    </row>
    <row r="62" spans="1:12" ht="13.5" thickBot="1" x14ac:dyDescent="0.35">
      <c r="B62" s="113">
        <v>50</v>
      </c>
      <c r="C62" s="403"/>
      <c r="D62" s="114" t="s">
        <v>195</v>
      </c>
      <c r="E62" s="114"/>
      <c r="F62" s="114"/>
      <c r="G62" s="124" t="e">
        <f>+G61+G60+G53</f>
        <v>#REF!</v>
      </c>
      <c r="H62" s="125" t="e">
        <f>+G62/D4</f>
        <v>#REF!</v>
      </c>
      <c r="I62" s="3"/>
    </row>
    <row r="63" spans="1:12" ht="13.5" thickBot="1" x14ac:dyDescent="0.35">
      <c r="B63" s="112">
        <v>51</v>
      </c>
      <c r="C63" s="404"/>
      <c r="D63" s="2479" t="s">
        <v>196</v>
      </c>
      <c r="E63" s="2479"/>
      <c r="F63" s="2480"/>
      <c r="G63" s="126" t="e">
        <f>+G14-G62</f>
        <v>#REF!</v>
      </c>
      <c r="H63" s="127" t="e">
        <f>+G63/D4</f>
        <v>#REF!</v>
      </c>
      <c r="I63" s="3"/>
    </row>
    <row r="64" spans="1:12" ht="13.5" thickBot="1" x14ac:dyDescent="0.35">
      <c r="A64" s="3"/>
      <c r="B64" s="376"/>
      <c r="C64" s="376"/>
      <c r="D64" s="377"/>
      <c r="E64" s="377"/>
      <c r="F64" s="377"/>
      <c r="G64" s="378"/>
      <c r="H64" s="378"/>
      <c r="I64" s="3"/>
      <c r="J64" s="3"/>
      <c r="K64" s="3"/>
      <c r="L64" s="3"/>
    </row>
    <row r="65" spans="1:12" ht="13.5" thickBot="1" x14ac:dyDescent="0.35">
      <c r="A65" s="3"/>
      <c r="B65" s="621"/>
      <c r="C65" s="622"/>
      <c r="D65" s="114" t="s">
        <v>199</v>
      </c>
      <c r="E65" s="623"/>
      <c r="F65" s="624"/>
      <c r="G65" s="139" t="e">
        <f>+G62-G60-G61</f>
        <v>#REF!</v>
      </c>
      <c r="H65" s="139" t="e">
        <f>+G65/D4</f>
        <v>#REF!</v>
      </c>
      <c r="I65" s="3"/>
      <c r="J65" s="3"/>
      <c r="K65" s="3"/>
      <c r="L65" s="3"/>
    </row>
    <row r="66" spans="1:12" x14ac:dyDescent="0.3">
      <c r="A66" s="3"/>
      <c r="B66" s="376"/>
      <c r="C66" s="376"/>
      <c r="D66" s="377"/>
      <c r="E66" s="377"/>
      <c r="F66" s="377"/>
      <c r="G66" s="378"/>
      <c r="H66" s="918" t="e">
        <f>IF(H65&lt;3300,"VALUE!",IF(H65&gt;4800,"VALUE!",""))</f>
        <v>#REF!</v>
      </c>
      <c r="I66" s="3"/>
      <c r="J66" s="3"/>
      <c r="K66" s="3"/>
      <c r="L66" s="3"/>
    </row>
    <row r="67" spans="1:12" x14ac:dyDescent="0.3">
      <c r="A67" s="3"/>
      <c r="B67" s="3" t="s">
        <v>197</v>
      </c>
      <c r="C67" s="281"/>
      <c r="D67" s="281"/>
      <c r="E67" s="281"/>
      <c r="F67" s="281"/>
      <c r="G67" s="386"/>
      <c r="H67" s="388" t="e">
        <f>+#REF!</f>
        <v>#REF!</v>
      </c>
      <c r="I67" s="3"/>
      <c r="J67" s="3"/>
      <c r="K67" s="3"/>
      <c r="L67" s="3"/>
    </row>
    <row r="68" spans="1:12" x14ac:dyDescent="0.3">
      <c r="A68" s="3"/>
      <c r="B68" s="12" t="s">
        <v>198</v>
      </c>
      <c r="C68" s="281"/>
      <c r="D68" s="281"/>
      <c r="E68" s="281"/>
      <c r="F68" s="281"/>
      <c r="G68" s="388" t="s">
        <v>405</v>
      </c>
      <c r="H68" s="387">
        <f ca="1">TODAY()</f>
        <v>45659</v>
      </c>
      <c r="I68" s="3"/>
      <c r="J68" s="3"/>
      <c r="K68" s="3"/>
      <c r="L68" s="3"/>
    </row>
    <row r="69" spans="1:12" x14ac:dyDescent="0.3">
      <c r="A69" s="3"/>
      <c r="B69" s="3" t="s">
        <v>200</v>
      </c>
      <c r="C69" s="281"/>
      <c r="D69" s="281"/>
      <c r="E69" s="281"/>
      <c r="F69" s="281"/>
      <c r="G69" s="379"/>
      <c r="H69" s="379"/>
      <c r="I69" s="3"/>
      <c r="J69" s="3"/>
      <c r="K69" s="3"/>
      <c r="L69" s="3"/>
    </row>
    <row r="70" spans="1:12" ht="14.5" x14ac:dyDescent="0.35">
      <c r="A70" s="3"/>
      <c r="B70" s="185"/>
      <c r="C70" s="185"/>
      <c r="D70" s="185"/>
      <c r="E70" s="185"/>
      <c r="F70" s="185"/>
      <c r="G70" s="185"/>
      <c r="H70" s="185"/>
      <c r="I70" s="3"/>
      <c r="J70" s="3"/>
      <c r="K70" s="3"/>
      <c r="L70" s="3"/>
    </row>
    <row r="71" spans="1:12" s="185" customFormat="1" ht="14.5" x14ac:dyDescent="0.35"/>
    <row r="72" spans="1:12" s="185" customFormat="1" ht="14.5" x14ac:dyDescent="0.35"/>
    <row r="73" spans="1:12" s="185" customFormat="1" ht="14.5" x14ac:dyDescent="0.35"/>
    <row r="74" spans="1:12" s="185" customFormat="1" ht="14.5" x14ac:dyDescent="0.35"/>
    <row r="75" spans="1:12" s="185" customFormat="1" ht="14.5" x14ac:dyDescent="0.35"/>
    <row r="76" spans="1:12" s="185" customFormat="1" ht="14.5" x14ac:dyDescent="0.35"/>
    <row r="77" spans="1:12" s="185" customFormat="1" ht="14.5" x14ac:dyDescent="0.35"/>
    <row r="78" spans="1:12" s="185" customFormat="1" ht="14.5" x14ac:dyDescent="0.35"/>
    <row r="79" spans="1:12" s="185" customFormat="1" ht="14.5" x14ac:dyDescent="0.35"/>
    <row r="80" spans="1:12" s="185" customFormat="1" ht="14.5" x14ac:dyDescent="0.35"/>
    <row r="81" spans="1:12" s="185" customFormat="1" ht="14.5" x14ac:dyDescent="0.35">
      <c r="B81" s="3"/>
      <c r="C81" s="281"/>
      <c r="D81" s="281"/>
      <c r="E81" s="281"/>
      <c r="F81" s="3"/>
      <c r="G81" s="380"/>
      <c r="H81" s="380"/>
    </row>
    <row r="82" spans="1:12" x14ac:dyDescent="0.3">
      <c r="A82" s="3"/>
      <c r="B82" s="666"/>
      <c r="C82" s="666"/>
      <c r="D82" s="666"/>
      <c r="E82" s="666"/>
      <c r="F82" s="666"/>
      <c r="G82" s="666"/>
      <c r="H82" s="666"/>
      <c r="I82" s="3"/>
      <c r="J82" s="3"/>
      <c r="K82" s="3"/>
      <c r="L82" s="3"/>
    </row>
    <row r="83" spans="1:12" x14ac:dyDescent="0.3">
      <c r="A83" s="666"/>
      <c r="B83" s="3"/>
      <c r="C83" s="3"/>
      <c r="D83" s="3"/>
      <c r="E83" s="3"/>
      <c r="F83" s="3"/>
      <c r="G83" s="380"/>
      <c r="H83" s="380"/>
    </row>
    <row r="84" spans="1:12" x14ac:dyDescent="0.3">
      <c r="A84" s="3"/>
      <c r="B84" s="3"/>
      <c r="C84" s="3"/>
      <c r="D84" s="3"/>
      <c r="E84" s="3"/>
      <c r="F84" s="3"/>
      <c r="G84" s="380"/>
      <c r="H84" s="380"/>
    </row>
    <row r="85" spans="1:12" x14ac:dyDescent="0.3">
      <c r="A85" s="3"/>
      <c r="B85" s="3"/>
      <c r="C85" s="3"/>
      <c r="D85" s="3"/>
      <c r="E85" s="3"/>
      <c r="F85" s="3"/>
      <c r="G85" s="380"/>
      <c r="H85" s="380"/>
    </row>
    <row r="86" spans="1:12" x14ac:dyDescent="0.3">
      <c r="A86" s="3"/>
      <c r="B86" s="3"/>
      <c r="C86" s="3"/>
      <c r="D86" s="3"/>
      <c r="E86" s="3"/>
      <c r="F86" s="3"/>
      <c r="G86" s="380"/>
      <c r="H86" s="380"/>
    </row>
    <row r="87" spans="1:12" x14ac:dyDescent="0.3">
      <c r="A87" s="3"/>
      <c r="B87" s="3"/>
      <c r="C87" s="3"/>
      <c r="D87" s="3"/>
      <c r="E87" s="3"/>
      <c r="F87" s="3"/>
      <c r="G87" s="380"/>
      <c r="H87" s="380"/>
    </row>
    <row r="88" spans="1:12" x14ac:dyDescent="0.3">
      <c r="A88" s="3"/>
      <c r="B88" s="3"/>
      <c r="C88" s="3"/>
      <c r="D88" s="3"/>
      <c r="E88" s="3"/>
      <c r="F88" s="3"/>
      <c r="G88" s="380"/>
      <c r="H88" s="380"/>
    </row>
    <row r="89" spans="1:12" x14ac:dyDescent="0.3">
      <c r="A89" s="3"/>
      <c r="B89" s="3"/>
      <c r="C89" s="3"/>
      <c r="D89" s="3"/>
      <c r="E89" s="3"/>
      <c r="F89" s="3"/>
      <c r="G89" s="380"/>
      <c r="H89" s="380"/>
    </row>
    <row r="90" spans="1:12" x14ac:dyDescent="0.3">
      <c r="A90" s="3"/>
      <c r="B90" s="3"/>
      <c r="C90" s="3"/>
      <c r="D90" s="3"/>
      <c r="E90" s="3"/>
      <c r="F90" s="3"/>
      <c r="G90" s="380"/>
      <c r="H90" s="380"/>
    </row>
    <row r="91" spans="1:12" x14ac:dyDescent="0.3">
      <c r="A91" s="3"/>
      <c r="B91" s="3"/>
      <c r="C91" s="3"/>
      <c r="D91" s="3"/>
      <c r="E91" s="3"/>
      <c r="F91" s="3"/>
      <c r="G91" s="380"/>
      <c r="H91" s="380"/>
    </row>
    <row r="92" spans="1:12" x14ac:dyDescent="0.3">
      <c r="A92" s="3"/>
      <c r="B92" s="3"/>
      <c r="C92" s="3"/>
      <c r="D92" s="3"/>
      <c r="E92" s="3"/>
      <c r="F92" s="3"/>
      <c r="G92" s="380"/>
      <c r="H92" s="380"/>
    </row>
    <row r="93" spans="1:12" x14ac:dyDescent="0.3">
      <c r="A93" s="3"/>
      <c r="B93" s="3"/>
      <c r="C93" s="3"/>
      <c r="D93" s="3"/>
      <c r="E93" s="3"/>
      <c r="F93" s="3"/>
      <c r="G93" s="380"/>
      <c r="H93" s="380"/>
    </row>
    <row r="94" spans="1:12" x14ac:dyDescent="0.3">
      <c r="A94" s="3"/>
      <c r="B94" s="3"/>
      <c r="C94" s="3"/>
      <c r="D94" s="3"/>
      <c r="E94" s="3"/>
      <c r="F94" s="3"/>
      <c r="G94" s="380"/>
      <c r="H94" s="380"/>
    </row>
    <row r="95" spans="1:12" x14ac:dyDescent="0.3">
      <c r="A95" s="3"/>
      <c r="B95" s="3"/>
      <c r="C95" s="3"/>
      <c r="D95" s="3"/>
      <c r="E95" s="3"/>
      <c r="F95" s="3"/>
      <c r="G95" s="380"/>
      <c r="H95" s="380"/>
    </row>
    <row r="96" spans="1:12" x14ac:dyDescent="0.3">
      <c r="A96" s="3"/>
      <c r="B96" s="3"/>
      <c r="C96" s="3"/>
      <c r="D96" s="3"/>
      <c r="E96" s="3"/>
      <c r="F96" s="3"/>
      <c r="G96" s="380"/>
      <c r="H96" s="380"/>
    </row>
    <row r="97" spans="1:8" x14ac:dyDescent="0.3">
      <c r="A97" s="3"/>
      <c r="B97" s="3"/>
      <c r="C97" s="3"/>
      <c r="D97" s="3"/>
      <c r="E97" s="3"/>
      <c r="F97" s="3"/>
      <c r="G97" s="380"/>
      <c r="H97" s="380"/>
    </row>
    <row r="98" spans="1:8" x14ac:dyDescent="0.3">
      <c r="A98" s="3"/>
      <c r="G98" s="380"/>
      <c r="H98" s="380"/>
    </row>
    <row r="99" spans="1:8" x14ac:dyDescent="0.3">
      <c r="G99" s="380"/>
      <c r="H99" s="380"/>
    </row>
    <row r="100" spans="1:8" x14ac:dyDescent="0.3">
      <c r="G100" s="380"/>
      <c r="H100" s="380"/>
    </row>
    <row r="101" spans="1:8" x14ac:dyDescent="0.3">
      <c r="G101" s="380"/>
      <c r="H101" s="380"/>
    </row>
    <row r="102" spans="1:8" x14ac:dyDescent="0.3">
      <c r="G102" s="380"/>
      <c r="H102" s="380"/>
    </row>
    <row r="103" spans="1:8" x14ac:dyDescent="0.3">
      <c r="G103" s="380"/>
      <c r="H103" s="380"/>
    </row>
    <row r="104" spans="1:8" x14ac:dyDescent="0.3">
      <c r="G104" s="380"/>
      <c r="H104" s="380"/>
    </row>
    <row r="105" spans="1:8" x14ac:dyDescent="0.3">
      <c r="G105" s="380"/>
      <c r="H105" s="380"/>
    </row>
    <row r="106" spans="1:8" x14ac:dyDescent="0.3">
      <c r="G106" s="380"/>
      <c r="H106" s="380"/>
    </row>
    <row r="107" spans="1:8" x14ac:dyDescent="0.3">
      <c r="G107" s="380"/>
      <c r="H107" s="380"/>
    </row>
    <row r="108" spans="1:8" x14ac:dyDescent="0.3">
      <c r="G108" s="380"/>
      <c r="H108" s="380"/>
    </row>
    <row r="109" spans="1:8" x14ac:dyDescent="0.3">
      <c r="G109" s="380"/>
      <c r="H109" s="380"/>
    </row>
    <row r="110" spans="1:8" x14ac:dyDescent="0.3">
      <c r="G110" s="380"/>
      <c r="H110" s="380"/>
    </row>
    <row r="111" spans="1:8" x14ac:dyDescent="0.3">
      <c r="G111" s="380"/>
      <c r="H111" s="380"/>
    </row>
    <row r="112" spans="1:8" x14ac:dyDescent="0.3">
      <c r="G112" s="380"/>
      <c r="H112" s="380"/>
    </row>
    <row r="113" spans="7:8" x14ac:dyDescent="0.3">
      <c r="G113" s="380"/>
      <c r="H113" s="380"/>
    </row>
    <row r="114" spans="7:8" x14ac:dyDescent="0.3">
      <c r="G114" s="380"/>
      <c r="H114" s="380"/>
    </row>
    <row r="115" spans="7:8" x14ac:dyDescent="0.3">
      <c r="G115" s="380"/>
      <c r="H115" s="380"/>
    </row>
    <row r="116" spans="7:8" x14ac:dyDescent="0.3">
      <c r="G116" s="380"/>
      <c r="H116" s="380"/>
    </row>
    <row r="117" spans="7:8" x14ac:dyDescent="0.3">
      <c r="G117" s="380"/>
      <c r="H117" s="380"/>
    </row>
    <row r="118" spans="7:8" x14ac:dyDescent="0.3">
      <c r="G118" s="380"/>
      <c r="H118" s="380"/>
    </row>
    <row r="119" spans="7:8" x14ac:dyDescent="0.3">
      <c r="G119" s="380"/>
      <c r="H119" s="380"/>
    </row>
    <row r="120" spans="7:8" x14ac:dyDescent="0.3">
      <c r="G120" s="380"/>
      <c r="H120" s="380"/>
    </row>
    <row r="121" spans="7:8" x14ac:dyDescent="0.3">
      <c r="G121" s="380"/>
      <c r="H121" s="380"/>
    </row>
    <row r="122" spans="7:8" x14ac:dyDescent="0.3">
      <c r="G122" s="380"/>
      <c r="H122" s="380"/>
    </row>
    <row r="123" spans="7:8" x14ac:dyDescent="0.3">
      <c r="G123" s="380"/>
      <c r="H123" s="380"/>
    </row>
    <row r="124" spans="7:8" x14ac:dyDescent="0.3">
      <c r="G124" s="380"/>
      <c r="H124" s="380"/>
    </row>
    <row r="125" spans="7:8" x14ac:dyDescent="0.3">
      <c r="G125" s="380"/>
      <c r="H125" s="380"/>
    </row>
    <row r="126" spans="7:8" x14ac:dyDescent="0.3">
      <c r="G126" s="380"/>
      <c r="H126" s="380"/>
    </row>
    <row r="127" spans="7:8" x14ac:dyDescent="0.3">
      <c r="G127" s="380"/>
      <c r="H127" s="380"/>
    </row>
    <row r="128" spans="7:8" x14ac:dyDescent="0.3">
      <c r="G128" s="380"/>
      <c r="H128" s="380"/>
    </row>
    <row r="129" spans="7:8" x14ac:dyDescent="0.3">
      <c r="G129" s="380"/>
      <c r="H129" s="380"/>
    </row>
    <row r="130" spans="7:8" x14ac:dyDescent="0.3">
      <c r="G130" s="380"/>
      <c r="H130" s="380"/>
    </row>
    <row r="131" spans="7:8" x14ac:dyDescent="0.3">
      <c r="G131" s="380"/>
      <c r="H131" s="380"/>
    </row>
    <row r="132" spans="7:8" x14ac:dyDescent="0.3">
      <c r="G132" s="380"/>
      <c r="H132" s="380"/>
    </row>
    <row r="133" spans="7:8" x14ac:dyDescent="0.3">
      <c r="G133" s="380"/>
      <c r="H133" s="380"/>
    </row>
    <row r="134" spans="7:8" x14ac:dyDescent="0.3">
      <c r="G134" s="380"/>
      <c r="H134" s="380"/>
    </row>
    <row r="135" spans="7:8" x14ac:dyDescent="0.3">
      <c r="G135" s="380"/>
      <c r="H135" s="380"/>
    </row>
    <row r="136" spans="7:8" x14ac:dyDescent="0.3">
      <c r="G136" s="380"/>
      <c r="H136" s="380"/>
    </row>
    <row r="137" spans="7:8" x14ac:dyDescent="0.3">
      <c r="G137" s="380"/>
      <c r="H137" s="380"/>
    </row>
    <row r="138" spans="7:8" x14ac:dyDescent="0.3">
      <c r="G138" s="380"/>
      <c r="H138" s="380"/>
    </row>
    <row r="139" spans="7:8" x14ac:dyDescent="0.3">
      <c r="G139" s="380"/>
      <c r="H139" s="380"/>
    </row>
    <row r="140" spans="7:8" x14ac:dyDescent="0.3">
      <c r="G140" s="380"/>
      <c r="H140" s="380"/>
    </row>
    <row r="141" spans="7:8" x14ac:dyDescent="0.3">
      <c r="G141" s="380"/>
      <c r="H141" s="380"/>
    </row>
    <row r="142" spans="7:8" x14ac:dyDescent="0.3">
      <c r="G142" s="380"/>
      <c r="H142" s="380"/>
    </row>
    <row r="143" spans="7:8" x14ac:dyDescent="0.3">
      <c r="G143" s="380"/>
      <c r="H143" s="380"/>
    </row>
    <row r="144" spans="7:8" x14ac:dyDescent="0.3">
      <c r="G144" s="380"/>
      <c r="H144" s="380"/>
    </row>
    <row r="145" spans="7:8" x14ac:dyDescent="0.3">
      <c r="G145" s="380"/>
      <c r="H145" s="380"/>
    </row>
    <row r="146" spans="7:8" x14ac:dyDescent="0.3">
      <c r="G146" s="380"/>
      <c r="H146" s="380"/>
    </row>
    <row r="147" spans="7:8" x14ac:dyDescent="0.3">
      <c r="G147" s="380"/>
      <c r="H147" s="380"/>
    </row>
    <row r="148" spans="7:8" x14ac:dyDescent="0.3">
      <c r="G148" s="380"/>
      <c r="H148" s="380"/>
    </row>
    <row r="149" spans="7:8" x14ac:dyDescent="0.3">
      <c r="G149" s="380"/>
      <c r="H149" s="380"/>
    </row>
    <row r="150" spans="7:8" x14ac:dyDescent="0.3">
      <c r="G150" s="380"/>
      <c r="H150" s="380"/>
    </row>
    <row r="151" spans="7:8" x14ac:dyDescent="0.3">
      <c r="G151" s="380"/>
      <c r="H151" s="380"/>
    </row>
    <row r="152" spans="7:8" x14ac:dyDescent="0.3">
      <c r="G152" s="380"/>
      <c r="H152" s="380"/>
    </row>
    <row r="153" spans="7:8" x14ac:dyDescent="0.3">
      <c r="G153" s="380"/>
      <c r="H153" s="380"/>
    </row>
    <row r="154" spans="7:8" x14ac:dyDescent="0.3">
      <c r="G154" s="380"/>
      <c r="H154" s="380"/>
    </row>
    <row r="155" spans="7:8" x14ac:dyDescent="0.3">
      <c r="G155" s="380"/>
      <c r="H155" s="380"/>
    </row>
    <row r="156" spans="7:8" x14ac:dyDescent="0.3">
      <c r="G156" s="380"/>
      <c r="H156" s="380"/>
    </row>
    <row r="157" spans="7:8" x14ac:dyDescent="0.3">
      <c r="G157" s="380"/>
      <c r="H157" s="380"/>
    </row>
    <row r="158" spans="7:8" x14ac:dyDescent="0.3">
      <c r="G158" s="380"/>
      <c r="H158" s="380"/>
    </row>
    <row r="159" spans="7:8" x14ac:dyDescent="0.3">
      <c r="G159" s="380"/>
      <c r="H159" s="380"/>
    </row>
    <row r="160" spans="7:8" x14ac:dyDescent="0.3">
      <c r="G160" s="380"/>
      <c r="H160" s="380"/>
    </row>
    <row r="161" spans="7:8" x14ac:dyDescent="0.3">
      <c r="G161" s="380"/>
      <c r="H161" s="380"/>
    </row>
    <row r="162" spans="7:8" x14ac:dyDescent="0.3">
      <c r="G162" s="380"/>
      <c r="H162" s="380"/>
    </row>
    <row r="163" spans="7:8" x14ac:dyDescent="0.3">
      <c r="G163" s="380"/>
      <c r="H163" s="380"/>
    </row>
    <row r="164" spans="7:8" x14ac:dyDescent="0.3">
      <c r="G164" s="380"/>
      <c r="H164" s="380"/>
    </row>
    <row r="165" spans="7:8" x14ac:dyDescent="0.3">
      <c r="G165" s="380"/>
      <c r="H165" s="380"/>
    </row>
    <row r="166" spans="7:8" x14ac:dyDescent="0.3">
      <c r="G166" s="380"/>
      <c r="H166" s="380"/>
    </row>
    <row r="167" spans="7:8" x14ac:dyDescent="0.3">
      <c r="G167" s="380"/>
      <c r="H167" s="380"/>
    </row>
    <row r="168" spans="7:8" x14ac:dyDescent="0.3">
      <c r="G168" s="380"/>
      <c r="H168" s="380"/>
    </row>
    <row r="169" spans="7:8" x14ac:dyDescent="0.3">
      <c r="G169" s="380"/>
      <c r="H169" s="380"/>
    </row>
    <row r="170" spans="7:8" x14ac:dyDescent="0.3">
      <c r="G170" s="380"/>
      <c r="H170" s="380"/>
    </row>
    <row r="171" spans="7:8" x14ac:dyDescent="0.3">
      <c r="G171" s="380"/>
      <c r="H171" s="380"/>
    </row>
    <row r="172" spans="7:8" x14ac:dyDescent="0.3">
      <c r="G172" s="380"/>
      <c r="H172" s="380"/>
    </row>
    <row r="173" spans="7:8" x14ac:dyDescent="0.3">
      <c r="G173" s="380"/>
      <c r="H173" s="380"/>
    </row>
    <row r="174" spans="7:8" x14ac:dyDescent="0.3">
      <c r="G174" s="380"/>
      <c r="H174" s="380"/>
    </row>
    <row r="175" spans="7:8" x14ac:dyDescent="0.3">
      <c r="G175" s="380"/>
      <c r="H175" s="380"/>
    </row>
    <row r="176" spans="7:8" x14ac:dyDescent="0.3">
      <c r="G176" s="380"/>
      <c r="H176" s="380"/>
    </row>
    <row r="177" spans="7:8" x14ac:dyDescent="0.3">
      <c r="G177" s="380"/>
      <c r="H177" s="380"/>
    </row>
    <row r="178" spans="7:8" x14ac:dyDescent="0.3">
      <c r="G178" s="380"/>
      <c r="H178" s="380"/>
    </row>
    <row r="179" spans="7:8" x14ac:dyDescent="0.3">
      <c r="G179" s="380"/>
      <c r="H179" s="380"/>
    </row>
    <row r="180" spans="7:8" x14ac:dyDescent="0.3">
      <c r="G180" s="380"/>
      <c r="H180" s="380"/>
    </row>
    <row r="181" spans="7:8" x14ac:dyDescent="0.3">
      <c r="G181" s="380"/>
      <c r="H181" s="380"/>
    </row>
    <row r="182" spans="7:8" x14ac:dyDescent="0.3">
      <c r="G182" s="380"/>
      <c r="H182" s="380"/>
    </row>
    <row r="183" spans="7:8" x14ac:dyDescent="0.3">
      <c r="G183" s="380"/>
      <c r="H183" s="380"/>
    </row>
    <row r="184" spans="7:8" x14ac:dyDescent="0.3">
      <c r="G184" s="380"/>
      <c r="H184" s="380"/>
    </row>
    <row r="185" spans="7:8" x14ac:dyDescent="0.3">
      <c r="G185" s="380"/>
      <c r="H185" s="380"/>
    </row>
    <row r="186" spans="7:8" x14ac:dyDescent="0.3">
      <c r="G186" s="380"/>
      <c r="H186" s="380"/>
    </row>
    <row r="187" spans="7:8" x14ac:dyDescent="0.3">
      <c r="G187" s="380"/>
      <c r="H187" s="380"/>
    </row>
    <row r="188" spans="7:8" x14ac:dyDescent="0.3">
      <c r="G188" s="380"/>
      <c r="H188" s="380"/>
    </row>
    <row r="189" spans="7:8" x14ac:dyDescent="0.3">
      <c r="G189" s="380"/>
      <c r="H189" s="380"/>
    </row>
    <row r="190" spans="7:8" x14ac:dyDescent="0.3">
      <c r="G190" s="380"/>
      <c r="H190" s="380"/>
    </row>
    <row r="191" spans="7:8" x14ac:dyDescent="0.3">
      <c r="G191" s="380"/>
      <c r="H191" s="380"/>
    </row>
    <row r="192" spans="7:8" x14ac:dyDescent="0.3">
      <c r="G192" s="380"/>
      <c r="H192" s="380"/>
    </row>
    <row r="193" spans="7:8" x14ac:dyDescent="0.3">
      <c r="G193" s="380"/>
      <c r="H193" s="380"/>
    </row>
    <row r="194" spans="7:8" x14ac:dyDescent="0.3">
      <c r="G194" s="380"/>
      <c r="H194" s="380"/>
    </row>
    <row r="195" spans="7:8" x14ac:dyDescent="0.3">
      <c r="G195" s="380"/>
      <c r="H195" s="380"/>
    </row>
    <row r="196" spans="7:8" x14ac:dyDescent="0.3">
      <c r="G196" s="380"/>
      <c r="H196" s="380"/>
    </row>
    <row r="197" spans="7:8" x14ac:dyDescent="0.3">
      <c r="G197" s="380"/>
      <c r="H197" s="380"/>
    </row>
    <row r="198" spans="7:8" x14ac:dyDescent="0.3">
      <c r="G198" s="380"/>
      <c r="H198" s="380"/>
    </row>
    <row r="199" spans="7:8" x14ac:dyDescent="0.3">
      <c r="G199" s="380"/>
      <c r="H199" s="380"/>
    </row>
    <row r="200" spans="7:8" x14ac:dyDescent="0.3">
      <c r="G200" s="380"/>
      <c r="H200" s="380"/>
    </row>
    <row r="201" spans="7:8" x14ac:dyDescent="0.3">
      <c r="G201" s="380"/>
      <c r="H201" s="380"/>
    </row>
    <row r="202" spans="7:8" x14ac:dyDescent="0.3">
      <c r="G202" s="380"/>
      <c r="H202" s="380"/>
    </row>
    <row r="203" spans="7:8" x14ac:dyDescent="0.3">
      <c r="G203" s="380"/>
      <c r="H203" s="380"/>
    </row>
    <row r="204" spans="7:8" x14ac:dyDescent="0.3">
      <c r="G204" s="380"/>
      <c r="H204" s="380"/>
    </row>
    <row r="205" spans="7:8" x14ac:dyDescent="0.3">
      <c r="G205" s="380"/>
      <c r="H205" s="380"/>
    </row>
    <row r="206" spans="7:8" x14ac:dyDescent="0.3">
      <c r="G206" s="380"/>
      <c r="H206" s="380"/>
    </row>
    <row r="207" spans="7:8" x14ac:dyDescent="0.3">
      <c r="G207" s="380"/>
      <c r="H207" s="380"/>
    </row>
    <row r="208" spans="7:8" x14ac:dyDescent="0.3">
      <c r="G208" s="380"/>
      <c r="H208" s="380"/>
    </row>
    <row r="209" spans="7:8" x14ac:dyDescent="0.3">
      <c r="G209" s="380"/>
      <c r="H209" s="380"/>
    </row>
    <row r="210" spans="7:8" x14ac:dyDescent="0.3">
      <c r="G210" s="380"/>
      <c r="H210" s="380"/>
    </row>
    <row r="211" spans="7:8" x14ac:dyDescent="0.3">
      <c r="G211" s="380"/>
      <c r="H211" s="380"/>
    </row>
    <row r="212" spans="7:8" x14ac:dyDescent="0.3">
      <c r="G212" s="380"/>
      <c r="H212" s="380"/>
    </row>
    <row r="213" spans="7:8" x14ac:dyDescent="0.3">
      <c r="G213" s="380"/>
      <c r="H213" s="380"/>
    </row>
    <row r="214" spans="7:8" x14ac:dyDescent="0.3">
      <c r="G214" s="380"/>
      <c r="H214" s="380"/>
    </row>
    <row r="215" spans="7:8" x14ac:dyDescent="0.3">
      <c r="G215" s="380"/>
      <c r="H215" s="380"/>
    </row>
    <row r="216" spans="7:8" x14ac:dyDescent="0.3">
      <c r="G216" s="380"/>
      <c r="H216" s="380"/>
    </row>
    <row r="217" spans="7:8" x14ac:dyDescent="0.3">
      <c r="G217" s="380"/>
      <c r="H217" s="380"/>
    </row>
    <row r="218" spans="7:8" x14ac:dyDescent="0.3">
      <c r="G218" s="380"/>
      <c r="H218" s="380"/>
    </row>
    <row r="219" spans="7:8" x14ac:dyDescent="0.3">
      <c r="G219" s="380"/>
      <c r="H219" s="380"/>
    </row>
    <row r="220" spans="7:8" x14ac:dyDescent="0.3">
      <c r="G220" s="380"/>
      <c r="H220" s="380"/>
    </row>
    <row r="221" spans="7:8" x14ac:dyDescent="0.3">
      <c r="G221" s="380"/>
      <c r="H221" s="380"/>
    </row>
    <row r="222" spans="7:8" x14ac:dyDescent="0.3">
      <c r="G222" s="380"/>
      <c r="H222" s="380"/>
    </row>
    <row r="223" spans="7:8" x14ac:dyDescent="0.3">
      <c r="G223" s="380"/>
      <c r="H223" s="380"/>
    </row>
    <row r="224" spans="7:8" x14ac:dyDescent="0.3">
      <c r="G224" s="380"/>
      <c r="H224" s="380"/>
    </row>
    <row r="225" spans="7:8" x14ac:dyDescent="0.3">
      <c r="G225" s="380"/>
      <c r="H225" s="380"/>
    </row>
    <row r="226" spans="7:8" x14ac:dyDescent="0.3">
      <c r="G226" s="380"/>
      <c r="H226" s="380"/>
    </row>
    <row r="227" spans="7:8" x14ac:dyDescent="0.3">
      <c r="G227" s="380"/>
      <c r="H227" s="380"/>
    </row>
    <row r="228" spans="7:8" x14ac:dyDescent="0.3">
      <c r="G228" s="380"/>
      <c r="H228" s="380"/>
    </row>
    <row r="229" spans="7:8" x14ac:dyDescent="0.3">
      <c r="G229" s="380"/>
      <c r="H229" s="380"/>
    </row>
    <row r="230" spans="7:8" x14ac:dyDescent="0.3">
      <c r="G230" s="380"/>
      <c r="H230" s="380"/>
    </row>
    <row r="231" spans="7:8" x14ac:dyDescent="0.3">
      <c r="G231" s="380"/>
      <c r="H231" s="380"/>
    </row>
    <row r="232" spans="7:8" x14ac:dyDescent="0.3">
      <c r="G232" s="380"/>
      <c r="H232" s="380"/>
    </row>
    <row r="233" spans="7:8" x14ac:dyDescent="0.3">
      <c r="G233" s="380"/>
      <c r="H233" s="380"/>
    </row>
    <row r="234" spans="7:8" x14ac:dyDescent="0.3">
      <c r="G234" s="380"/>
      <c r="H234" s="380"/>
    </row>
    <row r="235" spans="7:8" x14ac:dyDescent="0.3">
      <c r="G235" s="380"/>
      <c r="H235" s="380"/>
    </row>
    <row r="236" spans="7:8" x14ac:dyDescent="0.3">
      <c r="G236" s="380"/>
      <c r="H236" s="380"/>
    </row>
    <row r="237" spans="7:8" x14ac:dyDescent="0.3">
      <c r="G237" s="380"/>
      <c r="H237" s="380"/>
    </row>
    <row r="238" spans="7:8" x14ac:dyDescent="0.3">
      <c r="G238" s="380"/>
      <c r="H238" s="380"/>
    </row>
    <row r="239" spans="7:8" x14ac:dyDescent="0.3">
      <c r="G239" s="380"/>
      <c r="H239" s="380"/>
    </row>
    <row r="240" spans="7:8" x14ac:dyDescent="0.3">
      <c r="G240" s="380"/>
      <c r="H240" s="380"/>
    </row>
    <row r="241" spans="7:8" x14ac:dyDescent="0.3">
      <c r="G241" s="380"/>
      <c r="H241" s="380"/>
    </row>
    <row r="242" spans="7:8" x14ac:dyDescent="0.3">
      <c r="G242" s="380"/>
      <c r="H242" s="380"/>
    </row>
    <row r="243" spans="7:8" x14ac:dyDescent="0.3">
      <c r="G243" s="380"/>
      <c r="H243" s="380"/>
    </row>
    <row r="244" spans="7:8" x14ac:dyDescent="0.3">
      <c r="G244" s="380"/>
      <c r="H244" s="380"/>
    </row>
    <row r="245" spans="7:8" x14ac:dyDescent="0.3">
      <c r="G245" s="380"/>
      <c r="H245" s="380"/>
    </row>
    <row r="246" spans="7:8" x14ac:dyDescent="0.3">
      <c r="G246" s="380"/>
      <c r="H246" s="380"/>
    </row>
    <row r="247" spans="7:8" x14ac:dyDescent="0.3">
      <c r="G247" s="380"/>
      <c r="H247" s="380"/>
    </row>
    <row r="248" spans="7:8" x14ac:dyDescent="0.3">
      <c r="G248" s="380"/>
      <c r="H248" s="380"/>
    </row>
    <row r="249" spans="7:8" x14ac:dyDescent="0.3">
      <c r="G249" s="380"/>
      <c r="H249" s="380"/>
    </row>
    <row r="250" spans="7:8" x14ac:dyDescent="0.3">
      <c r="G250" s="380"/>
      <c r="H250" s="380"/>
    </row>
    <row r="251" spans="7:8" x14ac:dyDescent="0.3">
      <c r="G251" s="380"/>
      <c r="H251" s="380"/>
    </row>
    <row r="252" spans="7:8" x14ac:dyDescent="0.3">
      <c r="G252" s="380"/>
      <c r="H252" s="380"/>
    </row>
    <row r="253" spans="7:8" x14ac:dyDescent="0.3">
      <c r="G253" s="380"/>
      <c r="H253" s="380"/>
    </row>
    <row r="254" spans="7:8" x14ac:dyDescent="0.3">
      <c r="G254" s="380"/>
      <c r="H254" s="380"/>
    </row>
    <row r="255" spans="7:8" x14ac:dyDescent="0.3">
      <c r="G255" s="380"/>
      <c r="H255" s="380"/>
    </row>
    <row r="256" spans="7:8" x14ac:dyDescent="0.3">
      <c r="G256" s="380"/>
      <c r="H256" s="380"/>
    </row>
    <row r="257" spans="7:8" x14ac:dyDescent="0.3">
      <c r="G257" s="380"/>
      <c r="H257" s="380"/>
    </row>
    <row r="258" spans="7:8" x14ac:dyDescent="0.3">
      <c r="G258" s="380"/>
      <c r="H258" s="380"/>
    </row>
    <row r="259" spans="7:8" x14ac:dyDescent="0.3">
      <c r="G259" s="380"/>
      <c r="H259" s="380"/>
    </row>
    <row r="260" spans="7:8" x14ac:dyDescent="0.3">
      <c r="G260" s="380"/>
      <c r="H260" s="380"/>
    </row>
    <row r="261" spans="7:8" x14ac:dyDescent="0.3">
      <c r="G261" s="380"/>
      <c r="H261" s="380"/>
    </row>
    <row r="262" spans="7:8" x14ac:dyDescent="0.3">
      <c r="G262" s="380"/>
      <c r="H262" s="380"/>
    </row>
    <row r="263" spans="7:8" x14ac:dyDescent="0.3">
      <c r="G263" s="380"/>
      <c r="H263" s="380"/>
    </row>
    <row r="264" spans="7:8" x14ac:dyDescent="0.3">
      <c r="G264" s="380"/>
      <c r="H264" s="380"/>
    </row>
    <row r="265" spans="7:8" x14ac:dyDescent="0.3">
      <c r="G265" s="380"/>
      <c r="H265" s="380"/>
    </row>
    <row r="266" spans="7:8" x14ac:dyDescent="0.3">
      <c r="G266" s="380"/>
      <c r="H266" s="380"/>
    </row>
    <row r="267" spans="7:8" x14ac:dyDescent="0.3">
      <c r="G267" s="380"/>
      <c r="H267" s="380"/>
    </row>
    <row r="268" spans="7:8" x14ac:dyDescent="0.3">
      <c r="G268" s="380"/>
      <c r="H268" s="380"/>
    </row>
    <row r="269" spans="7:8" x14ac:dyDescent="0.3">
      <c r="G269" s="380"/>
      <c r="H269" s="380"/>
    </row>
    <row r="270" spans="7:8" x14ac:dyDescent="0.3">
      <c r="G270" s="380"/>
      <c r="H270" s="380"/>
    </row>
    <row r="271" spans="7:8" x14ac:dyDescent="0.3">
      <c r="G271" s="380"/>
      <c r="H271" s="380"/>
    </row>
    <row r="272" spans="7:8" x14ac:dyDescent="0.3">
      <c r="G272" s="380"/>
      <c r="H272" s="380"/>
    </row>
    <row r="273" spans="7:8" x14ac:dyDescent="0.3">
      <c r="G273" s="380"/>
      <c r="H273" s="380"/>
    </row>
    <row r="274" spans="7:8" x14ac:dyDescent="0.3">
      <c r="G274" s="380"/>
      <c r="H274" s="380"/>
    </row>
    <row r="275" spans="7:8" x14ac:dyDescent="0.3">
      <c r="G275" s="380"/>
      <c r="H275" s="380"/>
    </row>
    <row r="276" spans="7:8" x14ac:dyDescent="0.3">
      <c r="G276" s="380"/>
      <c r="H276" s="380"/>
    </row>
    <row r="277" spans="7:8" x14ac:dyDescent="0.3">
      <c r="G277" s="380"/>
      <c r="H277" s="380"/>
    </row>
    <row r="278" spans="7:8" x14ac:dyDescent="0.3">
      <c r="G278" s="380"/>
      <c r="H278" s="380"/>
    </row>
    <row r="279" spans="7:8" x14ac:dyDescent="0.3">
      <c r="G279" s="380"/>
      <c r="H279" s="380"/>
    </row>
    <row r="280" spans="7:8" x14ac:dyDescent="0.3">
      <c r="G280" s="380"/>
      <c r="H280" s="380"/>
    </row>
    <row r="281" spans="7:8" x14ac:dyDescent="0.3">
      <c r="G281" s="380"/>
      <c r="H281" s="380"/>
    </row>
    <row r="282" spans="7:8" x14ac:dyDescent="0.3">
      <c r="G282" s="380"/>
      <c r="H282" s="380"/>
    </row>
    <row r="283" spans="7:8" x14ac:dyDescent="0.3">
      <c r="G283" s="380"/>
      <c r="H283" s="380"/>
    </row>
    <row r="284" spans="7:8" x14ac:dyDescent="0.3">
      <c r="G284" s="380"/>
      <c r="H284" s="380"/>
    </row>
    <row r="285" spans="7:8" x14ac:dyDescent="0.3">
      <c r="G285" s="380"/>
      <c r="H285" s="380"/>
    </row>
    <row r="286" spans="7:8" x14ac:dyDescent="0.3">
      <c r="G286" s="380"/>
      <c r="H286" s="380"/>
    </row>
    <row r="287" spans="7:8" x14ac:dyDescent="0.3">
      <c r="G287" s="380"/>
      <c r="H287" s="380"/>
    </row>
    <row r="288" spans="7:8" x14ac:dyDescent="0.3">
      <c r="G288" s="380"/>
      <c r="H288" s="380"/>
    </row>
    <row r="289" spans="7:8" x14ac:dyDescent="0.3">
      <c r="G289" s="380"/>
      <c r="H289" s="380"/>
    </row>
    <row r="290" spans="7:8" x14ac:dyDescent="0.3">
      <c r="G290" s="380"/>
      <c r="H290" s="380"/>
    </row>
    <row r="291" spans="7:8" x14ac:dyDescent="0.3">
      <c r="G291" s="380"/>
      <c r="H291" s="380"/>
    </row>
    <row r="292" spans="7:8" x14ac:dyDescent="0.3">
      <c r="G292" s="380"/>
      <c r="H292" s="380"/>
    </row>
    <row r="293" spans="7:8" x14ac:dyDescent="0.3">
      <c r="G293" s="380"/>
      <c r="H293" s="380"/>
    </row>
    <row r="294" spans="7:8" x14ac:dyDescent="0.3">
      <c r="G294" s="380"/>
      <c r="H294" s="380"/>
    </row>
    <row r="295" spans="7:8" x14ac:dyDescent="0.3">
      <c r="G295" s="380"/>
      <c r="H295" s="380"/>
    </row>
    <row r="296" spans="7:8" x14ac:dyDescent="0.3">
      <c r="G296" s="380"/>
      <c r="H296" s="380"/>
    </row>
    <row r="297" spans="7:8" x14ac:dyDescent="0.3">
      <c r="G297" s="380"/>
      <c r="H297" s="380"/>
    </row>
    <row r="298" spans="7:8" x14ac:dyDescent="0.3">
      <c r="G298" s="380"/>
      <c r="H298" s="380"/>
    </row>
    <row r="299" spans="7:8" x14ac:dyDescent="0.3">
      <c r="G299" s="380"/>
      <c r="H299" s="380"/>
    </row>
    <row r="300" spans="7:8" x14ac:dyDescent="0.3">
      <c r="G300" s="380"/>
      <c r="H300" s="380"/>
    </row>
    <row r="301" spans="7:8" x14ac:dyDescent="0.3">
      <c r="G301" s="380"/>
      <c r="H301" s="380"/>
    </row>
    <row r="302" spans="7:8" x14ac:dyDescent="0.3">
      <c r="G302" s="380"/>
      <c r="H302" s="380"/>
    </row>
    <row r="303" spans="7:8" x14ac:dyDescent="0.3">
      <c r="G303" s="380"/>
      <c r="H303" s="380"/>
    </row>
    <row r="304" spans="7:8" x14ac:dyDescent="0.3">
      <c r="G304" s="380"/>
      <c r="H304" s="380"/>
    </row>
    <row r="305" spans="7:8" x14ac:dyDescent="0.3">
      <c r="G305" s="380"/>
      <c r="H305" s="380"/>
    </row>
    <row r="306" spans="7:8" x14ac:dyDescent="0.3">
      <c r="G306" s="380"/>
      <c r="H306" s="380"/>
    </row>
    <row r="307" spans="7:8" x14ac:dyDescent="0.3">
      <c r="G307" s="380"/>
      <c r="H307" s="380"/>
    </row>
    <row r="308" spans="7:8" x14ac:dyDescent="0.3">
      <c r="G308" s="380"/>
      <c r="H308" s="380"/>
    </row>
    <row r="309" spans="7:8" x14ac:dyDescent="0.3">
      <c r="G309" s="380"/>
      <c r="H309" s="380"/>
    </row>
    <row r="310" spans="7:8" x14ac:dyDescent="0.3">
      <c r="G310" s="380"/>
      <c r="H310" s="380"/>
    </row>
    <row r="311" spans="7:8" x14ac:dyDescent="0.3">
      <c r="G311" s="380"/>
      <c r="H311" s="380"/>
    </row>
    <row r="312" spans="7:8" x14ac:dyDescent="0.3">
      <c r="G312" s="380"/>
      <c r="H312" s="380"/>
    </row>
    <row r="313" spans="7:8" x14ac:dyDescent="0.3">
      <c r="G313" s="380"/>
      <c r="H313" s="380"/>
    </row>
    <row r="314" spans="7:8" x14ac:dyDescent="0.3">
      <c r="G314" s="380"/>
      <c r="H314" s="380"/>
    </row>
    <row r="315" spans="7:8" x14ac:dyDescent="0.3">
      <c r="G315" s="380"/>
      <c r="H315" s="380"/>
    </row>
    <row r="316" spans="7:8" x14ac:dyDescent="0.3">
      <c r="G316" s="380"/>
      <c r="H316" s="380"/>
    </row>
    <row r="317" spans="7:8" x14ac:dyDescent="0.3">
      <c r="G317" s="380"/>
      <c r="H317" s="380"/>
    </row>
    <row r="318" spans="7:8" x14ac:dyDescent="0.3">
      <c r="G318" s="380"/>
      <c r="H318" s="380"/>
    </row>
    <row r="319" spans="7:8" x14ac:dyDescent="0.3">
      <c r="G319" s="380"/>
      <c r="H319" s="380"/>
    </row>
    <row r="320" spans="7:8" x14ac:dyDescent="0.3">
      <c r="G320" s="380"/>
      <c r="H320" s="380"/>
    </row>
    <row r="321" spans="7:8" x14ac:dyDescent="0.3">
      <c r="G321" s="380"/>
      <c r="H321" s="380"/>
    </row>
    <row r="322" spans="7:8" x14ac:dyDescent="0.3">
      <c r="G322" s="380"/>
      <c r="H322" s="380"/>
    </row>
    <row r="323" spans="7:8" x14ac:dyDescent="0.3">
      <c r="G323" s="380"/>
      <c r="H323" s="380"/>
    </row>
    <row r="324" spans="7:8" x14ac:dyDescent="0.3">
      <c r="G324" s="380"/>
      <c r="H324" s="380"/>
    </row>
    <row r="325" spans="7:8" x14ac:dyDescent="0.3">
      <c r="G325" s="380"/>
      <c r="H325" s="380"/>
    </row>
    <row r="326" spans="7:8" x14ac:dyDescent="0.3">
      <c r="G326" s="380"/>
      <c r="H326" s="380"/>
    </row>
    <row r="327" spans="7:8" x14ac:dyDescent="0.3">
      <c r="G327" s="380"/>
      <c r="H327" s="380"/>
    </row>
    <row r="328" spans="7:8" x14ac:dyDescent="0.3">
      <c r="G328" s="380"/>
      <c r="H328" s="380"/>
    </row>
    <row r="329" spans="7:8" x14ac:dyDescent="0.3">
      <c r="G329" s="380"/>
      <c r="H329" s="380"/>
    </row>
    <row r="330" spans="7:8" x14ac:dyDescent="0.3">
      <c r="G330" s="380"/>
      <c r="H330" s="380"/>
    </row>
    <row r="331" spans="7:8" x14ac:dyDescent="0.3">
      <c r="G331" s="380"/>
      <c r="H331" s="380"/>
    </row>
    <row r="332" spans="7:8" x14ac:dyDescent="0.3">
      <c r="G332" s="380"/>
      <c r="H332" s="380"/>
    </row>
    <row r="333" spans="7:8" x14ac:dyDescent="0.3">
      <c r="G333" s="380"/>
      <c r="H333" s="380"/>
    </row>
    <row r="334" spans="7:8" x14ac:dyDescent="0.3">
      <c r="G334" s="380"/>
      <c r="H334" s="380"/>
    </row>
    <row r="335" spans="7:8" x14ac:dyDescent="0.3">
      <c r="G335" s="380"/>
      <c r="H335" s="380"/>
    </row>
    <row r="336" spans="7:8" x14ac:dyDescent="0.3">
      <c r="G336" s="380"/>
      <c r="H336" s="380"/>
    </row>
    <row r="337" spans="7:8" x14ac:dyDescent="0.3">
      <c r="G337" s="380"/>
      <c r="H337" s="380"/>
    </row>
    <row r="338" spans="7:8" x14ac:dyDescent="0.3">
      <c r="G338" s="380"/>
      <c r="H338" s="380"/>
    </row>
    <row r="339" spans="7:8" x14ac:dyDescent="0.3">
      <c r="G339" s="380"/>
      <c r="H339" s="380"/>
    </row>
    <row r="340" spans="7:8" x14ac:dyDescent="0.3">
      <c r="G340" s="380"/>
      <c r="H340" s="380"/>
    </row>
    <row r="341" spans="7:8" x14ac:dyDescent="0.3">
      <c r="G341" s="380"/>
      <c r="H341" s="380"/>
    </row>
    <row r="342" spans="7:8" x14ac:dyDescent="0.3">
      <c r="G342" s="380"/>
      <c r="H342" s="380"/>
    </row>
    <row r="343" spans="7:8" x14ac:dyDescent="0.3">
      <c r="G343" s="380"/>
      <c r="H343" s="380"/>
    </row>
    <row r="344" spans="7:8" x14ac:dyDescent="0.3">
      <c r="G344" s="380"/>
      <c r="H344" s="380"/>
    </row>
    <row r="345" spans="7:8" x14ac:dyDescent="0.3">
      <c r="G345" s="380"/>
      <c r="H345" s="380"/>
    </row>
    <row r="346" spans="7:8" x14ac:dyDescent="0.3">
      <c r="G346" s="380"/>
      <c r="H346" s="380"/>
    </row>
    <row r="347" spans="7:8" x14ac:dyDescent="0.3">
      <c r="G347" s="380"/>
      <c r="H347" s="380"/>
    </row>
    <row r="348" spans="7:8" x14ac:dyDescent="0.3">
      <c r="G348" s="380"/>
      <c r="H348" s="380"/>
    </row>
    <row r="349" spans="7:8" x14ac:dyDescent="0.3">
      <c r="G349" s="380"/>
      <c r="H349" s="380"/>
    </row>
    <row r="350" spans="7:8" x14ac:dyDescent="0.3">
      <c r="G350" s="380"/>
      <c r="H350" s="380"/>
    </row>
    <row r="351" spans="7:8" x14ac:dyDescent="0.3">
      <c r="G351" s="380"/>
      <c r="H351" s="380"/>
    </row>
    <row r="352" spans="7:8" x14ac:dyDescent="0.3">
      <c r="G352" s="380"/>
      <c r="H352" s="380"/>
    </row>
    <row r="353" spans="7:8" x14ac:dyDescent="0.3">
      <c r="G353" s="380"/>
      <c r="H353" s="380"/>
    </row>
    <row r="354" spans="7:8" x14ac:dyDescent="0.3">
      <c r="G354" s="380"/>
      <c r="H354" s="380"/>
    </row>
    <row r="355" spans="7:8" x14ac:dyDescent="0.3">
      <c r="G355" s="380"/>
      <c r="H355" s="380"/>
    </row>
    <row r="356" spans="7:8" x14ac:dyDescent="0.3">
      <c r="G356" s="380"/>
      <c r="H356" s="380"/>
    </row>
    <row r="357" spans="7:8" x14ac:dyDescent="0.3">
      <c r="G357" s="380"/>
      <c r="H357" s="380"/>
    </row>
    <row r="358" spans="7:8" x14ac:dyDescent="0.3">
      <c r="G358" s="380"/>
      <c r="H358" s="380"/>
    </row>
    <row r="359" spans="7:8" x14ac:dyDescent="0.3">
      <c r="G359" s="380"/>
      <c r="H359" s="380"/>
    </row>
    <row r="360" spans="7:8" x14ac:dyDescent="0.3">
      <c r="G360" s="380"/>
      <c r="H360" s="380"/>
    </row>
    <row r="361" spans="7:8" x14ac:dyDescent="0.3">
      <c r="G361" s="380"/>
      <c r="H361" s="380"/>
    </row>
    <row r="362" spans="7:8" x14ac:dyDescent="0.3">
      <c r="G362" s="380"/>
      <c r="H362" s="380"/>
    </row>
    <row r="363" spans="7:8" x14ac:dyDescent="0.3">
      <c r="G363" s="380"/>
      <c r="H363" s="380"/>
    </row>
    <row r="364" spans="7:8" x14ac:dyDescent="0.3">
      <c r="G364" s="380"/>
      <c r="H364" s="380"/>
    </row>
    <row r="365" spans="7:8" x14ac:dyDescent="0.3">
      <c r="G365" s="380"/>
      <c r="H365" s="380"/>
    </row>
    <row r="366" spans="7:8" x14ac:dyDescent="0.3">
      <c r="G366" s="380"/>
      <c r="H366" s="380"/>
    </row>
    <row r="367" spans="7:8" x14ac:dyDescent="0.3">
      <c r="G367" s="380"/>
      <c r="H367" s="380"/>
    </row>
    <row r="368" spans="7:8" x14ac:dyDescent="0.3">
      <c r="G368" s="380"/>
      <c r="H368" s="380"/>
    </row>
    <row r="369" spans="7:8" x14ac:dyDescent="0.3">
      <c r="G369" s="380"/>
      <c r="H369" s="380"/>
    </row>
    <row r="370" spans="7:8" x14ac:dyDescent="0.3">
      <c r="G370" s="380"/>
      <c r="H370" s="380"/>
    </row>
    <row r="371" spans="7:8" x14ac:dyDescent="0.3">
      <c r="G371" s="380"/>
      <c r="H371" s="380"/>
    </row>
    <row r="372" spans="7:8" x14ac:dyDescent="0.3">
      <c r="G372" s="380"/>
      <c r="H372" s="380"/>
    </row>
    <row r="373" spans="7:8" x14ac:dyDescent="0.3">
      <c r="G373" s="380"/>
      <c r="H373" s="380"/>
    </row>
    <row r="374" spans="7:8" x14ac:dyDescent="0.3">
      <c r="G374" s="380"/>
      <c r="H374" s="380"/>
    </row>
    <row r="375" spans="7:8" x14ac:dyDescent="0.3">
      <c r="G375" s="380"/>
      <c r="H375" s="380"/>
    </row>
    <row r="376" spans="7:8" x14ac:dyDescent="0.3">
      <c r="G376" s="380"/>
      <c r="H376" s="380"/>
    </row>
    <row r="377" spans="7:8" x14ac:dyDescent="0.3">
      <c r="G377" s="380"/>
      <c r="H377" s="380"/>
    </row>
    <row r="378" spans="7:8" x14ac:dyDescent="0.3">
      <c r="G378" s="380"/>
      <c r="H378" s="380"/>
    </row>
    <row r="379" spans="7:8" x14ac:dyDescent="0.3">
      <c r="G379" s="380"/>
      <c r="H379" s="380"/>
    </row>
    <row r="380" spans="7:8" x14ac:dyDescent="0.3">
      <c r="G380" s="380"/>
      <c r="H380" s="380"/>
    </row>
    <row r="381" spans="7:8" x14ac:dyDescent="0.3">
      <c r="G381" s="380"/>
      <c r="H381" s="380"/>
    </row>
    <row r="382" spans="7:8" x14ac:dyDescent="0.3">
      <c r="G382" s="380"/>
      <c r="H382" s="380"/>
    </row>
    <row r="383" spans="7:8" x14ac:dyDescent="0.3">
      <c r="G383" s="380"/>
      <c r="H383" s="380"/>
    </row>
    <row r="384" spans="7:8" x14ac:dyDescent="0.3">
      <c r="G384" s="380"/>
      <c r="H384" s="380"/>
    </row>
    <row r="385" spans="7:8" x14ac:dyDescent="0.3">
      <c r="G385" s="380"/>
      <c r="H385" s="380"/>
    </row>
    <row r="386" spans="7:8" x14ac:dyDescent="0.3">
      <c r="G386" s="380"/>
      <c r="H386" s="380"/>
    </row>
    <row r="387" spans="7:8" x14ac:dyDescent="0.3">
      <c r="G387" s="380"/>
      <c r="H387" s="380"/>
    </row>
    <row r="388" spans="7:8" x14ac:dyDescent="0.3">
      <c r="G388" s="380"/>
      <c r="H388" s="380"/>
    </row>
    <row r="389" spans="7:8" x14ac:dyDescent="0.3">
      <c r="G389" s="380"/>
      <c r="H389" s="380"/>
    </row>
    <row r="390" spans="7:8" x14ac:dyDescent="0.3">
      <c r="G390" s="380"/>
      <c r="H390" s="380"/>
    </row>
    <row r="391" spans="7:8" x14ac:dyDescent="0.3">
      <c r="G391" s="380"/>
      <c r="H391" s="380"/>
    </row>
    <row r="392" spans="7:8" x14ac:dyDescent="0.3">
      <c r="G392" s="380"/>
      <c r="H392" s="380"/>
    </row>
    <row r="393" spans="7:8" x14ac:dyDescent="0.3">
      <c r="G393" s="380"/>
      <c r="H393" s="380"/>
    </row>
    <row r="394" spans="7:8" x14ac:dyDescent="0.3">
      <c r="G394" s="380"/>
      <c r="H394" s="380"/>
    </row>
    <row r="395" spans="7:8" x14ac:dyDescent="0.3">
      <c r="G395" s="380"/>
      <c r="H395" s="380"/>
    </row>
    <row r="396" spans="7:8" x14ac:dyDescent="0.3">
      <c r="G396" s="380"/>
      <c r="H396" s="380"/>
    </row>
    <row r="397" spans="7:8" x14ac:dyDescent="0.3">
      <c r="G397" s="380"/>
      <c r="H397" s="380"/>
    </row>
    <row r="398" spans="7:8" x14ac:dyDescent="0.3">
      <c r="G398" s="380"/>
      <c r="H398" s="380"/>
    </row>
    <row r="399" spans="7:8" x14ac:dyDescent="0.3">
      <c r="G399" s="380"/>
      <c r="H399" s="380"/>
    </row>
    <row r="400" spans="7:8" x14ac:dyDescent="0.3">
      <c r="G400" s="380"/>
      <c r="H400" s="380"/>
    </row>
    <row r="401" spans="7:8" x14ac:dyDescent="0.3">
      <c r="G401" s="380"/>
      <c r="H401" s="380"/>
    </row>
    <row r="402" spans="7:8" x14ac:dyDescent="0.3">
      <c r="G402" s="380"/>
      <c r="H402" s="380"/>
    </row>
    <row r="403" spans="7:8" x14ac:dyDescent="0.3">
      <c r="G403" s="380"/>
      <c r="H403" s="380"/>
    </row>
    <row r="404" spans="7:8" x14ac:dyDescent="0.3">
      <c r="G404" s="380"/>
      <c r="H404" s="380"/>
    </row>
    <row r="405" spans="7:8" x14ac:dyDescent="0.3">
      <c r="G405" s="380"/>
      <c r="H405" s="380"/>
    </row>
    <row r="406" spans="7:8" x14ac:dyDescent="0.3">
      <c r="G406" s="380"/>
      <c r="H406" s="380"/>
    </row>
    <row r="407" spans="7:8" x14ac:dyDescent="0.3">
      <c r="G407" s="380"/>
      <c r="H407" s="380"/>
    </row>
    <row r="408" spans="7:8" x14ac:dyDescent="0.3">
      <c r="G408" s="380"/>
      <c r="H408" s="380"/>
    </row>
    <row r="409" spans="7:8" x14ac:dyDescent="0.3">
      <c r="G409" s="380"/>
      <c r="H409" s="380"/>
    </row>
    <row r="410" spans="7:8" x14ac:dyDescent="0.3">
      <c r="G410" s="380"/>
      <c r="H410" s="380"/>
    </row>
    <row r="411" spans="7:8" x14ac:dyDescent="0.3">
      <c r="G411" s="380"/>
      <c r="H411" s="380"/>
    </row>
    <row r="412" spans="7:8" x14ac:dyDescent="0.3">
      <c r="G412" s="380"/>
      <c r="H412" s="380"/>
    </row>
    <row r="413" spans="7:8" x14ac:dyDescent="0.3">
      <c r="G413" s="380"/>
      <c r="H413" s="380"/>
    </row>
    <row r="414" spans="7:8" x14ac:dyDescent="0.3">
      <c r="G414" s="380"/>
      <c r="H414" s="380"/>
    </row>
    <row r="415" spans="7:8" x14ac:dyDescent="0.3">
      <c r="G415" s="380"/>
      <c r="H415" s="380"/>
    </row>
    <row r="416" spans="7:8" x14ac:dyDescent="0.3">
      <c r="G416" s="380"/>
      <c r="H416" s="380"/>
    </row>
    <row r="417" spans="7:8" x14ac:dyDescent="0.3">
      <c r="G417" s="380"/>
      <c r="H417" s="380"/>
    </row>
    <row r="418" spans="7:8" x14ac:dyDescent="0.3">
      <c r="G418" s="380"/>
      <c r="H418" s="380"/>
    </row>
    <row r="419" spans="7:8" x14ac:dyDescent="0.3">
      <c r="G419" s="380"/>
      <c r="H419" s="380"/>
    </row>
    <row r="420" spans="7:8" x14ac:dyDescent="0.3">
      <c r="G420" s="380"/>
      <c r="H420" s="380"/>
    </row>
    <row r="421" spans="7:8" x14ac:dyDescent="0.3">
      <c r="G421" s="380"/>
      <c r="H421" s="380"/>
    </row>
    <row r="422" spans="7:8" x14ac:dyDescent="0.3">
      <c r="G422" s="380"/>
      <c r="H422" s="380"/>
    </row>
    <row r="423" spans="7:8" x14ac:dyDescent="0.3">
      <c r="G423" s="380"/>
      <c r="H423" s="380"/>
    </row>
    <row r="424" spans="7:8" x14ac:dyDescent="0.3">
      <c r="G424" s="380"/>
      <c r="H424" s="380"/>
    </row>
    <row r="425" spans="7:8" x14ac:dyDescent="0.3">
      <c r="G425" s="380"/>
      <c r="H425" s="380"/>
    </row>
    <row r="426" spans="7:8" x14ac:dyDescent="0.3">
      <c r="G426" s="380"/>
      <c r="H426" s="380"/>
    </row>
    <row r="427" spans="7:8" x14ac:dyDescent="0.3">
      <c r="G427" s="380"/>
      <c r="H427" s="380"/>
    </row>
    <row r="428" spans="7:8" x14ac:dyDescent="0.3">
      <c r="G428" s="380"/>
      <c r="H428" s="380"/>
    </row>
    <row r="429" spans="7:8" x14ac:dyDescent="0.3">
      <c r="G429" s="380"/>
      <c r="H429" s="380"/>
    </row>
    <row r="430" spans="7:8" x14ac:dyDescent="0.3">
      <c r="G430" s="380"/>
      <c r="H430" s="380"/>
    </row>
    <row r="431" spans="7:8" x14ac:dyDescent="0.3">
      <c r="G431" s="380"/>
      <c r="H431" s="380"/>
    </row>
    <row r="432" spans="7:8" x14ac:dyDescent="0.3">
      <c r="G432" s="380"/>
      <c r="H432" s="380"/>
    </row>
    <row r="433" spans="7:8" x14ac:dyDescent="0.3">
      <c r="G433" s="380"/>
      <c r="H433" s="380"/>
    </row>
    <row r="434" spans="7:8" x14ac:dyDescent="0.3">
      <c r="G434" s="380"/>
      <c r="H434" s="380"/>
    </row>
    <row r="435" spans="7:8" x14ac:dyDescent="0.3">
      <c r="G435" s="380"/>
      <c r="H435" s="380"/>
    </row>
    <row r="436" spans="7:8" x14ac:dyDescent="0.3">
      <c r="G436" s="380"/>
      <c r="H436" s="380"/>
    </row>
    <row r="437" spans="7:8" x14ac:dyDescent="0.3">
      <c r="G437" s="380"/>
      <c r="H437" s="380"/>
    </row>
    <row r="438" spans="7:8" x14ac:dyDescent="0.3">
      <c r="G438" s="380"/>
      <c r="H438" s="380"/>
    </row>
    <row r="439" spans="7:8" x14ac:dyDescent="0.3">
      <c r="G439" s="380"/>
      <c r="H439" s="380"/>
    </row>
    <row r="440" spans="7:8" x14ac:dyDescent="0.3">
      <c r="G440" s="380"/>
      <c r="H440" s="380"/>
    </row>
    <row r="441" spans="7:8" x14ac:dyDescent="0.3">
      <c r="G441" s="380"/>
      <c r="H441" s="380"/>
    </row>
    <row r="442" spans="7:8" x14ac:dyDescent="0.3">
      <c r="G442" s="380"/>
      <c r="H442" s="380"/>
    </row>
    <row r="443" spans="7:8" x14ac:dyDescent="0.3">
      <c r="G443" s="380"/>
      <c r="H443" s="380"/>
    </row>
    <row r="444" spans="7:8" x14ac:dyDescent="0.3">
      <c r="G444" s="380"/>
      <c r="H444" s="380"/>
    </row>
    <row r="445" spans="7:8" x14ac:dyDescent="0.3">
      <c r="G445" s="380"/>
      <c r="H445" s="380"/>
    </row>
    <row r="446" spans="7:8" x14ac:dyDescent="0.3">
      <c r="G446" s="380"/>
      <c r="H446" s="380"/>
    </row>
    <row r="447" spans="7:8" x14ac:dyDescent="0.3">
      <c r="G447" s="380"/>
      <c r="H447" s="380"/>
    </row>
    <row r="448" spans="7:8" x14ac:dyDescent="0.3">
      <c r="G448" s="380"/>
      <c r="H448" s="380"/>
    </row>
    <row r="449" spans="2:8" x14ac:dyDescent="0.3">
      <c r="G449" s="380"/>
      <c r="H449" s="380"/>
    </row>
    <row r="450" spans="2:8" x14ac:dyDescent="0.3">
      <c r="B450" s="3"/>
      <c r="C450" s="3"/>
      <c r="D450" s="3"/>
      <c r="E450" s="3"/>
      <c r="F450" s="3"/>
      <c r="G450" s="380"/>
      <c r="H450" s="380"/>
    </row>
    <row r="451" spans="2:8" x14ac:dyDescent="0.3">
      <c r="B451" s="3"/>
      <c r="C451" s="3"/>
      <c r="D451" s="3"/>
      <c r="E451" s="3"/>
      <c r="F451" s="3"/>
      <c r="G451" s="380"/>
      <c r="H451" s="380"/>
    </row>
    <row r="452" spans="2:8" x14ac:dyDescent="0.3">
      <c r="B452" s="3"/>
      <c r="C452" s="3"/>
      <c r="D452" s="3"/>
      <c r="E452" s="3"/>
      <c r="F452" s="3"/>
      <c r="G452" s="380"/>
      <c r="H452" s="380"/>
    </row>
    <row r="453" spans="2:8" x14ac:dyDescent="0.3">
      <c r="B453" s="3"/>
      <c r="C453" s="3"/>
      <c r="D453" s="3"/>
      <c r="E453" s="3"/>
      <c r="F453" s="3"/>
      <c r="G453" s="380"/>
      <c r="H453" s="380"/>
    </row>
    <row r="454" spans="2:8" x14ac:dyDescent="0.3">
      <c r="B454" s="3"/>
      <c r="C454" s="3"/>
      <c r="D454" s="3"/>
      <c r="E454" s="3"/>
      <c r="F454" s="3"/>
      <c r="G454" s="380"/>
      <c r="H454" s="380"/>
    </row>
    <row r="455" spans="2:8" x14ac:dyDescent="0.3">
      <c r="B455" s="3"/>
      <c r="C455" s="3"/>
      <c r="D455" s="3"/>
      <c r="E455" s="3"/>
      <c r="F455" s="3"/>
      <c r="G455" s="380"/>
      <c r="H455" s="380"/>
    </row>
    <row r="456" spans="2:8" x14ac:dyDescent="0.3">
      <c r="B456" s="3"/>
      <c r="C456" s="3"/>
      <c r="D456" s="3"/>
      <c r="E456" s="3"/>
      <c r="F456" s="3"/>
      <c r="G456" s="380"/>
      <c r="H456" s="380"/>
    </row>
    <row r="457" spans="2:8" x14ac:dyDescent="0.3">
      <c r="B457" s="3"/>
      <c r="C457" s="3"/>
      <c r="D457" s="3"/>
      <c r="E457" s="3"/>
      <c r="F457" s="3"/>
      <c r="G457" s="380"/>
      <c r="H457" s="380"/>
    </row>
    <row r="458" spans="2:8" x14ac:dyDescent="0.3">
      <c r="B458" s="3"/>
      <c r="C458" s="3"/>
      <c r="D458" s="3"/>
      <c r="E458" s="3"/>
      <c r="F458" s="3"/>
      <c r="G458" s="380"/>
      <c r="H458" s="380"/>
    </row>
    <row r="459" spans="2:8" x14ac:dyDescent="0.3">
      <c r="B459" s="3"/>
      <c r="C459" s="3"/>
      <c r="D459" s="3"/>
      <c r="E459" s="3"/>
      <c r="F459" s="3"/>
      <c r="G459" s="380"/>
      <c r="H459" s="380"/>
    </row>
    <row r="460" spans="2:8" x14ac:dyDescent="0.3">
      <c r="B460" s="3"/>
      <c r="C460" s="3"/>
      <c r="D460" s="3"/>
      <c r="E460" s="3"/>
      <c r="F460" s="3"/>
      <c r="G460" s="380"/>
      <c r="H460" s="380"/>
    </row>
    <row r="461" spans="2:8" x14ac:dyDescent="0.3">
      <c r="B461" s="3"/>
      <c r="C461" s="3"/>
      <c r="D461" s="3"/>
      <c r="E461" s="3"/>
      <c r="F461" s="3"/>
      <c r="G461" s="380"/>
      <c r="H461" s="380"/>
    </row>
    <row r="462" spans="2:8" x14ac:dyDescent="0.3">
      <c r="B462" s="3"/>
      <c r="C462" s="3"/>
      <c r="D462" s="3"/>
      <c r="E462" s="3"/>
      <c r="F462" s="3"/>
      <c r="G462" s="380"/>
      <c r="H462" s="380"/>
    </row>
    <row r="463" spans="2:8" x14ac:dyDescent="0.3">
      <c r="B463" s="3"/>
      <c r="C463" s="3"/>
      <c r="D463" s="3"/>
      <c r="E463" s="3"/>
      <c r="F463" s="3"/>
      <c r="G463" s="380"/>
      <c r="H463" s="380"/>
    </row>
    <row r="464" spans="2:8" x14ac:dyDescent="0.3">
      <c r="B464" s="3"/>
      <c r="C464" s="3"/>
      <c r="D464" s="3"/>
      <c r="E464" s="3"/>
      <c r="F464" s="3"/>
      <c r="G464" s="380"/>
      <c r="H464" s="380"/>
    </row>
    <row r="465" spans="2:8" x14ac:dyDescent="0.3">
      <c r="B465" s="3"/>
      <c r="C465" s="3"/>
      <c r="D465" s="3"/>
      <c r="E465" s="3"/>
      <c r="F465" s="3"/>
      <c r="G465" s="380"/>
      <c r="H465" s="380"/>
    </row>
    <row r="466" spans="2:8" x14ac:dyDescent="0.3">
      <c r="B466" s="3"/>
      <c r="C466" s="3"/>
      <c r="D466" s="3"/>
      <c r="E466" s="3"/>
      <c r="F466" s="3"/>
      <c r="G466" s="380"/>
      <c r="H466" s="380"/>
    </row>
    <row r="467" spans="2:8" x14ac:dyDescent="0.3">
      <c r="B467" s="3"/>
      <c r="C467" s="3"/>
      <c r="D467" s="3"/>
      <c r="E467" s="3"/>
      <c r="F467" s="3"/>
      <c r="G467" s="380"/>
      <c r="H467" s="380"/>
    </row>
    <row r="468" spans="2:8" x14ac:dyDescent="0.3">
      <c r="B468" s="3"/>
      <c r="C468" s="3"/>
      <c r="D468" s="3"/>
      <c r="E468" s="3"/>
      <c r="F468" s="3"/>
      <c r="G468" s="380"/>
      <c r="H468" s="380"/>
    </row>
    <row r="469" spans="2:8" x14ac:dyDescent="0.3">
      <c r="B469" s="3"/>
      <c r="C469" s="3"/>
      <c r="D469" s="3"/>
      <c r="E469" s="3"/>
      <c r="F469" s="3"/>
      <c r="G469" s="380"/>
      <c r="H469" s="380"/>
    </row>
    <row r="470" spans="2:8" x14ac:dyDescent="0.3">
      <c r="B470" s="3"/>
      <c r="C470" s="3"/>
      <c r="D470" s="3"/>
      <c r="E470" s="3"/>
      <c r="F470" s="3"/>
      <c r="G470" s="380"/>
      <c r="H470" s="380"/>
    </row>
    <row r="471" spans="2:8" x14ac:dyDescent="0.3">
      <c r="B471" s="3"/>
      <c r="C471" s="3"/>
      <c r="D471" s="3"/>
      <c r="E471" s="3"/>
      <c r="F471" s="3"/>
      <c r="G471" s="380"/>
      <c r="H471" s="380"/>
    </row>
    <row r="472" spans="2:8" x14ac:dyDescent="0.3">
      <c r="B472" s="3"/>
      <c r="C472" s="3"/>
      <c r="D472" s="3"/>
      <c r="E472" s="3"/>
      <c r="F472" s="3"/>
      <c r="G472" s="380"/>
      <c r="H472" s="380"/>
    </row>
    <row r="473" spans="2:8" x14ac:dyDescent="0.3">
      <c r="B473" s="3"/>
      <c r="C473" s="3"/>
      <c r="D473" s="3"/>
      <c r="E473" s="3"/>
      <c r="F473" s="3"/>
      <c r="G473" s="380"/>
      <c r="H473" s="380"/>
    </row>
    <row r="474" spans="2:8" x14ac:dyDescent="0.3">
      <c r="B474" s="3"/>
      <c r="C474" s="3"/>
      <c r="D474" s="3"/>
      <c r="E474" s="3"/>
      <c r="F474" s="3"/>
      <c r="G474" s="380"/>
      <c r="H474" s="380"/>
    </row>
    <row r="475" spans="2:8" x14ac:dyDescent="0.3">
      <c r="B475" s="3"/>
      <c r="C475" s="3"/>
      <c r="D475" s="3"/>
      <c r="E475" s="3"/>
      <c r="F475" s="3"/>
      <c r="G475" s="380"/>
      <c r="H475" s="380"/>
    </row>
    <row r="476" spans="2:8" x14ac:dyDescent="0.3">
      <c r="B476" s="3"/>
      <c r="C476" s="3"/>
      <c r="D476" s="3"/>
      <c r="E476" s="3"/>
      <c r="F476" s="3"/>
      <c r="G476" s="380"/>
      <c r="H476" s="380"/>
    </row>
    <row r="477" spans="2:8" x14ac:dyDescent="0.3">
      <c r="B477" s="3"/>
      <c r="C477" s="3"/>
      <c r="D477" s="3"/>
      <c r="E477" s="3"/>
      <c r="F477" s="3"/>
      <c r="G477" s="380"/>
      <c r="H477" s="380"/>
    </row>
    <row r="478" spans="2:8" x14ac:dyDescent="0.3">
      <c r="B478" s="3"/>
      <c r="C478" s="3"/>
      <c r="D478" s="3"/>
      <c r="E478" s="3"/>
      <c r="F478" s="3"/>
      <c r="G478" s="380"/>
      <c r="H478" s="380"/>
    </row>
    <row r="479" spans="2:8" x14ac:dyDescent="0.3">
      <c r="B479" s="3"/>
      <c r="C479" s="3"/>
      <c r="D479" s="3"/>
      <c r="E479" s="3"/>
      <c r="F479" s="3"/>
      <c r="G479" s="380"/>
      <c r="H479" s="380"/>
    </row>
    <row r="480" spans="2:8" x14ac:dyDescent="0.3">
      <c r="B480" s="3"/>
      <c r="C480" s="3"/>
      <c r="D480" s="3"/>
      <c r="E480" s="3"/>
      <c r="F480" s="3"/>
      <c r="G480" s="380"/>
      <c r="H480" s="380"/>
    </row>
    <row r="481" spans="2:8" x14ac:dyDescent="0.3">
      <c r="B481" s="3"/>
      <c r="C481" s="3"/>
      <c r="D481" s="3"/>
      <c r="E481" s="3"/>
      <c r="F481" s="3"/>
      <c r="G481" s="380"/>
      <c r="H481" s="380"/>
    </row>
    <row r="482" spans="2:8" x14ac:dyDescent="0.3">
      <c r="B482" s="3"/>
      <c r="C482" s="3"/>
      <c r="D482" s="3"/>
      <c r="E482" s="3"/>
      <c r="F482" s="3"/>
      <c r="G482" s="380"/>
      <c r="H482" s="380"/>
    </row>
    <row r="483" spans="2:8" x14ac:dyDescent="0.3">
      <c r="B483" s="3"/>
      <c r="C483" s="3"/>
      <c r="D483" s="3"/>
      <c r="E483" s="3"/>
      <c r="F483" s="3"/>
      <c r="G483" s="380"/>
      <c r="H483" s="380"/>
    </row>
    <row r="484" spans="2:8" x14ac:dyDescent="0.3">
      <c r="B484" s="3"/>
      <c r="C484" s="3"/>
      <c r="D484" s="3"/>
      <c r="E484" s="3"/>
      <c r="F484" s="3"/>
      <c r="G484" s="380"/>
      <c r="H484" s="380"/>
    </row>
    <row r="485" spans="2:8" x14ac:dyDescent="0.3">
      <c r="B485" s="3"/>
      <c r="C485" s="3"/>
      <c r="D485" s="3"/>
      <c r="E485" s="3"/>
      <c r="F485" s="3"/>
      <c r="G485" s="380"/>
      <c r="H485" s="380"/>
    </row>
    <row r="486" spans="2:8" x14ac:dyDescent="0.3">
      <c r="B486" s="3"/>
      <c r="C486" s="3"/>
      <c r="D486" s="3"/>
      <c r="E486" s="3"/>
      <c r="F486" s="3"/>
      <c r="G486" s="380"/>
      <c r="H486" s="380"/>
    </row>
    <row r="487" spans="2:8" x14ac:dyDescent="0.3">
      <c r="B487" s="3"/>
      <c r="C487" s="3"/>
      <c r="D487" s="3"/>
      <c r="E487" s="3"/>
      <c r="F487" s="3"/>
      <c r="G487" s="380"/>
      <c r="H487" s="380"/>
    </row>
    <row r="488" spans="2:8" x14ac:dyDescent="0.3">
      <c r="B488" s="3"/>
      <c r="C488" s="3"/>
      <c r="D488" s="3"/>
      <c r="E488" s="3"/>
      <c r="F488" s="3"/>
      <c r="G488" s="380"/>
      <c r="H488" s="380"/>
    </row>
    <row r="489" spans="2:8" x14ac:dyDescent="0.3">
      <c r="B489" s="3"/>
      <c r="C489" s="3"/>
      <c r="D489" s="3"/>
      <c r="E489" s="3"/>
      <c r="F489" s="3"/>
      <c r="G489" s="380"/>
      <c r="H489" s="380"/>
    </row>
    <row r="490" spans="2:8" x14ac:dyDescent="0.3">
      <c r="B490" s="3"/>
      <c r="C490" s="3"/>
      <c r="D490" s="3"/>
      <c r="E490" s="3"/>
      <c r="F490" s="3"/>
      <c r="G490" s="380"/>
      <c r="H490" s="380"/>
    </row>
    <row r="491" spans="2:8" x14ac:dyDescent="0.3">
      <c r="B491" s="3"/>
      <c r="C491" s="3"/>
      <c r="D491" s="3"/>
      <c r="E491" s="3"/>
      <c r="F491" s="3"/>
      <c r="G491" s="380"/>
      <c r="H491" s="380"/>
    </row>
    <row r="492" spans="2:8" x14ac:dyDescent="0.3">
      <c r="B492" s="3"/>
      <c r="C492" s="3"/>
      <c r="D492" s="3"/>
      <c r="E492" s="3"/>
      <c r="F492" s="3"/>
      <c r="G492" s="380"/>
      <c r="H492" s="380"/>
    </row>
    <row r="493" spans="2:8" x14ac:dyDescent="0.3">
      <c r="B493" s="3"/>
      <c r="C493" s="3"/>
      <c r="D493" s="3"/>
      <c r="E493" s="3"/>
      <c r="F493" s="3"/>
      <c r="G493" s="380"/>
      <c r="H493" s="380"/>
    </row>
    <row r="494" spans="2:8" x14ac:dyDescent="0.3">
      <c r="B494" s="3"/>
      <c r="C494" s="3"/>
      <c r="D494" s="3"/>
      <c r="E494" s="3"/>
      <c r="F494" s="3"/>
      <c r="G494" s="380"/>
      <c r="H494" s="380"/>
    </row>
    <row r="495" spans="2:8" x14ac:dyDescent="0.3">
      <c r="B495" s="3"/>
      <c r="C495" s="3"/>
      <c r="D495" s="3"/>
      <c r="E495" s="3"/>
      <c r="F495" s="3"/>
      <c r="G495" s="380"/>
      <c r="H495" s="380"/>
    </row>
    <row r="496" spans="2:8" x14ac:dyDescent="0.3">
      <c r="B496" s="3"/>
      <c r="C496" s="3"/>
      <c r="D496" s="3"/>
      <c r="E496" s="3"/>
      <c r="F496" s="3"/>
      <c r="G496" s="380"/>
      <c r="H496" s="380"/>
    </row>
    <row r="497" spans="2:8" x14ac:dyDescent="0.3">
      <c r="B497" s="3"/>
      <c r="C497" s="3"/>
      <c r="D497" s="3"/>
      <c r="E497" s="3"/>
      <c r="F497" s="3"/>
      <c r="G497" s="380"/>
      <c r="H497" s="380"/>
    </row>
    <row r="498" spans="2:8" x14ac:dyDescent="0.3">
      <c r="B498" s="3"/>
      <c r="C498" s="3"/>
      <c r="D498" s="3"/>
      <c r="E498" s="3"/>
      <c r="F498" s="3"/>
      <c r="G498" s="380"/>
      <c r="H498" s="380"/>
    </row>
    <row r="499" spans="2:8" x14ac:dyDescent="0.3">
      <c r="B499" s="3"/>
      <c r="C499" s="3"/>
      <c r="D499" s="3"/>
      <c r="E499" s="3"/>
      <c r="F499" s="3"/>
      <c r="G499" s="380"/>
      <c r="H499" s="380"/>
    </row>
    <row r="500" spans="2:8" x14ac:dyDescent="0.3">
      <c r="B500" s="3"/>
      <c r="C500" s="3"/>
      <c r="D500" s="3"/>
      <c r="E500" s="3"/>
      <c r="F500" s="3"/>
      <c r="G500" s="380"/>
      <c r="H500" s="380"/>
    </row>
    <row r="501" spans="2:8" x14ac:dyDescent="0.3">
      <c r="B501" s="3"/>
      <c r="C501" s="3"/>
      <c r="D501" s="3"/>
      <c r="E501" s="3"/>
      <c r="F501" s="3"/>
      <c r="G501" s="380"/>
      <c r="H501" s="380"/>
    </row>
    <row r="502" spans="2:8" x14ac:dyDescent="0.3">
      <c r="B502" s="3"/>
      <c r="C502" s="3"/>
      <c r="D502" s="3"/>
      <c r="E502" s="3"/>
      <c r="F502" s="3"/>
      <c r="G502" s="380"/>
      <c r="H502" s="380"/>
    </row>
    <row r="503" spans="2:8" x14ac:dyDescent="0.3">
      <c r="B503" s="3"/>
      <c r="C503" s="3"/>
      <c r="D503" s="3"/>
      <c r="E503" s="3"/>
      <c r="F503" s="3"/>
      <c r="G503" s="380"/>
      <c r="H503" s="380"/>
    </row>
    <row r="504" spans="2:8" x14ac:dyDescent="0.3">
      <c r="B504" s="3"/>
      <c r="C504" s="3"/>
      <c r="D504" s="3"/>
      <c r="E504" s="3"/>
      <c r="F504" s="3"/>
      <c r="G504" s="380"/>
      <c r="H504" s="380"/>
    </row>
    <row r="505" spans="2:8" x14ac:dyDescent="0.3">
      <c r="B505" s="3"/>
      <c r="C505" s="3"/>
      <c r="D505" s="3"/>
      <c r="E505" s="3"/>
      <c r="F505" s="3"/>
      <c r="G505" s="380"/>
      <c r="H505" s="380"/>
    </row>
    <row r="506" spans="2:8" x14ac:dyDescent="0.3">
      <c r="B506" s="3"/>
      <c r="C506" s="3"/>
      <c r="D506" s="3"/>
      <c r="E506" s="3"/>
      <c r="F506" s="3"/>
      <c r="G506" s="380"/>
      <c r="H506" s="380"/>
    </row>
    <row r="507" spans="2:8" x14ac:dyDescent="0.3">
      <c r="B507" s="3"/>
      <c r="C507" s="3"/>
      <c r="D507" s="3"/>
      <c r="E507" s="3"/>
      <c r="F507" s="3"/>
      <c r="G507" s="380"/>
      <c r="H507" s="380"/>
    </row>
    <row r="508" spans="2:8" x14ac:dyDescent="0.3">
      <c r="B508" s="3"/>
      <c r="C508" s="3"/>
      <c r="D508" s="3"/>
      <c r="E508" s="3"/>
      <c r="F508" s="3"/>
      <c r="G508" s="380"/>
      <c r="H508" s="380"/>
    </row>
    <row r="509" spans="2:8" x14ac:dyDescent="0.3">
      <c r="B509" s="3"/>
      <c r="C509" s="3"/>
      <c r="D509" s="3"/>
      <c r="E509" s="3"/>
      <c r="F509" s="3"/>
      <c r="G509" s="380"/>
      <c r="H509" s="380"/>
    </row>
    <row r="510" spans="2:8" x14ac:dyDescent="0.3">
      <c r="B510" s="3"/>
      <c r="C510" s="3"/>
      <c r="D510" s="3"/>
      <c r="E510" s="3"/>
      <c r="F510" s="3"/>
      <c r="G510" s="380"/>
      <c r="H510" s="380"/>
    </row>
    <row r="511" spans="2:8" x14ac:dyDescent="0.3">
      <c r="B511" s="3"/>
      <c r="C511" s="3"/>
      <c r="D511" s="3"/>
      <c r="E511" s="3"/>
      <c r="F511" s="3"/>
      <c r="G511" s="380"/>
      <c r="H511" s="380"/>
    </row>
    <row r="512" spans="2:8" x14ac:dyDescent="0.3">
      <c r="B512" s="3"/>
      <c r="C512" s="3"/>
      <c r="D512" s="3"/>
      <c r="E512" s="3"/>
      <c r="F512" s="3"/>
      <c r="G512" s="380"/>
      <c r="H512" s="380"/>
    </row>
    <row r="513" spans="2:8" x14ac:dyDescent="0.3">
      <c r="B513" s="3"/>
      <c r="C513" s="3"/>
      <c r="D513" s="3"/>
      <c r="E513" s="3"/>
      <c r="F513" s="3"/>
      <c r="G513" s="380"/>
      <c r="H513" s="380"/>
    </row>
    <row r="514" spans="2:8" x14ac:dyDescent="0.3">
      <c r="B514" s="3"/>
      <c r="C514" s="3"/>
      <c r="D514" s="3"/>
      <c r="E514" s="3"/>
      <c r="F514" s="3"/>
      <c r="G514" s="380"/>
      <c r="H514" s="380"/>
    </row>
    <row r="515" spans="2:8" x14ac:dyDescent="0.3">
      <c r="B515" s="3"/>
      <c r="C515" s="3"/>
      <c r="D515" s="3"/>
      <c r="E515" s="3"/>
      <c r="F515" s="3"/>
      <c r="G515" s="380"/>
      <c r="H515" s="380"/>
    </row>
    <row r="516" spans="2:8" x14ac:dyDescent="0.3">
      <c r="B516" s="3"/>
      <c r="C516" s="3"/>
      <c r="D516" s="3"/>
      <c r="E516" s="3"/>
      <c r="F516" s="3"/>
      <c r="G516" s="380"/>
      <c r="H516" s="380"/>
    </row>
    <row r="517" spans="2:8" x14ac:dyDescent="0.3">
      <c r="B517" s="3"/>
      <c r="C517" s="3"/>
      <c r="D517" s="3"/>
      <c r="E517" s="3"/>
      <c r="F517" s="3"/>
      <c r="G517" s="380"/>
      <c r="H517" s="380"/>
    </row>
    <row r="518" spans="2:8" x14ac:dyDescent="0.3">
      <c r="B518" s="3"/>
      <c r="C518" s="3"/>
      <c r="D518" s="3"/>
      <c r="E518" s="3"/>
      <c r="F518" s="3"/>
      <c r="G518" s="380"/>
      <c r="H518" s="380"/>
    </row>
    <row r="519" spans="2:8" x14ac:dyDescent="0.3">
      <c r="B519" s="3"/>
      <c r="C519" s="3"/>
      <c r="D519" s="3"/>
      <c r="E519" s="3"/>
      <c r="F519" s="3"/>
      <c r="G519" s="380"/>
      <c r="H519" s="380"/>
    </row>
    <row r="520" spans="2:8" x14ac:dyDescent="0.3">
      <c r="B520" s="3"/>
      <c r="C520" s="3"/>
      <c r="D520" s="3"/>
      <c r="E520" s="3"/>
      <c r="F520" s="3"/>
      <c r="G520" s="380"/>
      <c r="H520" s="380"/>
    </row>
    <row r="521" spans="2:8" x14ac:dyDescent="0.3">
      <c r="B521" s="3"/>
      <c r="C521" s="3"/>
      <c r="D521" s="3"/>
      <c r="E521" s="3"/>
      <c r="F521" s="3"/>
      <c r="G521" s="380"/>
      <c r="H521" s="380"/>
    </row>
    <row r="522" spans="2:8" x14ac:dyDescent="0.3">
      <c r="B522" s="3"/>
      <c r="C522" s="3"/>
      <c r="D522" s="3"/>
      <c r="E522" s="3"/>
      <c r="F522" s="3"/>
      <c r="G522" s="380"/>
      <c r="H522" s="380"/>
    </row>
    <row r="523" spans="2:8" x14ac:dyDescent="0.3">
      <c r="B523" s="3"/>
      <c r="C523" s="3"/>
      <c r="D523" s="3"/>
      <c r="E523" s="3"/>
      <c r="F523" s="3"/>
      <c r="G523" s="380"/>
      <c r="H523" s="380"/>
    </row>
    <row r="524" spans="2:8" x14ac:dyDescent="0.3">
      <c r="B524" s="3"/>
      <c r="C524" s="3"/>
      <c r="D524" s="3"/>
      <c r="E524" s="3"/>
      <c r="F524" s="3"/>
      <c r="G524" s="380"/>
      <c r="H524" s="380"/>
    </row>
    <row r="525" spans="2:8" x14ac:dyDescent="0.3">
      <c r="B525" s="3"/>
      <c r="C525" s="3"/>
      <c r="D525" s="3"/>
      <c r="E525" s="3"/>
      <c r="F525" s="3"/>
      <c r="G525" s="380"/>
      <c r="H525" s="380"/>
    </row>
    <row r="526" spans="2:8" x14ac:dyDescent="0.3">
      <c r="B526" s="3"/>
      <c r="C526" s="3"/>
      <c r="D526" s="3"/>
      <c r="E526" s="3"/>
      <c r="F526" s="3"/>
      <c r="G526" s="380"/>
      <c r="H526" s="380"/>
    </row>
    <row r="527" spans="2:8" x14ac:dyDescent="0.3">
      <c r="B527" s="3"/>
      <c r="C527" s="3"/>
      <c r="D527" s="3"/>
      <c r="E527" s="3"/>
      <c r="F527" s="3"/>
      <c r="G527" s="380"/>
      <c r="H527" s="380"/>
    </row>
    <row r="528" spans="2:8" x14ac:dyDescent="0.3">
      <c r="B528" s="3"/>
      <c r="C528" s="3"/>
      <c r="D528" s="3"/>
      <c r="E528" s="3"/>
      <c r="F528" s="3"/>
      <c r="G528" s="380"/>
      <c r="H528" s="380"/>
    </row>
    <row r="529" spans="2:8" x14ac:dyDescent="0.3">
      <c r="B529" s="3"/>
      <c r="C529" s="3"/>
      <c r="D529" s="3"/>
      <c r="E529" s="3"/>
      <c r="F529" s="3"/>
      <c r="G529" s="380"/>
      <c r="H529" s="380"/>
    </row>
    <row r="530" spans="2:8" x14ac:dyDescent="0.3">
      <c r="B530" s="3"/>
      <c r="C530" s="3"/>
      <c r="D530" s="3"/>
      <c r="E530" s="3"/>
      <c r="F530" s="3"/>
      <c r="G530" s="380"/>
      <c r="H530" s="380"/>
    </row>
    <row r="531" spans="2:8" x14ac:dyDescent="0.3">
      <c r="B531" s="3"/>
      <c r="C531" s="3"/>
      <c r="D531" s="3"/>
      <c r="E531" s="3"/>
      <c r="F531" s="3"/>
      <c r="G531" s="380"/>
      <c r="H531" s="380"/>
    </row>
    <row r="532" spans="2:8" x14ac:dyDescent="0.3">
      <c r="B532" s="3"/>
      <c r="C532" s="3"/>
      <c r="D532" s="3"/>
      <c r="E532" s="3"/>
      <c r="F532" s="3"/>
      <c r="G532" s="380"/>
      <c r="H532" s="380"/>
    </row>
    <row r="533" spans="2:8" x14ac:dyDescent="0.3">
      <c r="B533" s="3"/>
      <c r="C533" s="3"/>
      <c r="D533" s="3"/>
      <c r="E533" s="3"/>
      <c r="F533" s="3"/>
      <c r="G533" s="380"/>
      <c r="H533" s="380"/>
    </row>
    <row r="534" spans="2:8" x14ac:dyDescent="0.3">
      <c r="B534" s="3"/>
      <c r="C534" s="3"/>
      <c r="D534" s="3"/>
      <c r="E534" s="3"/>
      <c r="F534" s="3"/>
      <c r="G534" s="380"/>
      <c r="H534" s="380"/>
    </row>
    <row r="535" spans="2:8" x14ac:dyDescent="0.3">
      <c r="B535" s="3"/>
      <c r="C535" s="3"/>
      <c r="D535" s="3"/>
      <c r="E535" s="3"/>
      <c r="F535" s="3"/>
      <c r="G535" s="380"/>
      <c r="H535" s="380"/>
    </row>
    <row r="536" spans="2:8" x14ac:dyDescent="0.3">
      <c r="B536" s="3"/>
      <c r="C536" s="3"/>
      <c r="D536" s="3"/>
      <c r="E536" s="3"/>
      <c r="F536" s="3"/>
      <c r="G536" s="380"/>
      <c r="H536" s="380"/>
    </row>
    <row r="537" spans="2:8" x14ac:dyDescent="0.3">
      <c r="B537" s="3"/>
      <c r="C537" s="3"/>
      <c r="D537" s="3"/>
      <c r="E537" s="3"/>
      <c r="F537" s="3"/>
      <c r="G537" s="380"/>
      <c r="H537" s="380"/>
    </row>
    <row r="538" spans="2:8" x14ac:dyDescent="0.3">
      <c r="B538" s="3"/>
      <c r="C538" s="3"/>
      <c r="D538" s="3"/>
      <c r="E538" s="3"/>
      <c r="F538" s="3"/>
      <c r="G538" s="380"/>
      <c r="H538" s="380"/>
    </row>
    <row r="539" spans="2:8" x14ac:dyDescent="0.3">
      <c r="B539" s="3"/>
      <c r="C539" s="3"/>
      <c r="D539" s="3"/>
      <c r="E539" s="3"/>
      <c r="F539" s="3"/>
      <c r="G539" s="380"/>
      <c r="H539" s="380"/>
    </row>
    <row r="540" spans="2:8" x14ac:dyDescent="0.3">
      <c r="B540" s="3"/>
      <c r="C540" s="3"/>
      <c r="D540" s="3"/>
      <c r="E540" s="3"/>
      <c r="F540" s="3"/>
      <c r="G540" s="380"/>
      <c r="H540" s="380"/>
    </row>
    <row r="541" spans="2:8" x14ac:dyDescent="0.3">
      <c r="B541" s="3"/>
      <c r="C541" s="3"/>
      <c r="D541" s="3"/>
      <c r="E541" s="3"/>
      <c r="F541" s="3"/>
      <c r="G541" s="380"/>
      <c r="H541" s="380"/>
    </row>
    <row r="542" spans="2:8" x14ac:dyDescent="0.3">
      <c r="B542" s="3"/>
      <c r="C542" s="3"/>
      <c r="D542" s="3"/>
      <c r="E542" s="3"/>
      <c r="F542" s="3"/>
      <c r="G542" s="380"/>
      <c r="H542" s="380"/>
    </row>
    <row r="543" spans="2:8" x14ac:dyDescent="0.3">
      <c r="B543" s="3"/>
      <c r="C543" s="3"/>
      <c r="D543" s="3"/>
      <c r="E543" s="3"/>
      <c r="F543" s="3"/>
      <c r="G543" s="380"/>
      <c r="H543" s="380"/>
    </row>
    <row r="544" spans="2:8" x14ac:dyDescent="0.3">
      <c r="B544" s="3"/>
      <c r="C544" s="3"/>
      <c r="D544" s="3"/>
      <c r="E544" s="3"/>
      <c r="F544" s="3"/>
      <c r="G544" s="380"/>
      <c r="H544" s="380"/>
    </row>
    <row r="545" spans="2:8" x14ac:dyDescent="0.3">
      <c r="B545" s="3"/>
      <c r="C545" s="3"/>
      <c r="D545" s="3"/>
      <c r="E545" s="3"/>
      <c r="F545" s="3"/>
      <c r="G545" s="380"/>
      <c r="H545" s="380"/>
    </row>
    <row r="546" spans="2:8" x14ac:dyDescent="0.3">
      <c r="B546" s="3"/>
      <c r="C546" s="3"/>
      <c r="D546" s="3"/>
      <c r="E546" s="3"/>
      <c r="F546" s="3"/>
      <c r="G546" s="380"/>
      <c r="H546" s="380"/>
    </row>
    <row r="547" spans="2:8" x14ac:dyDescent="0.3">
      <c r="B547" s="3"/>
      <c r="C547" s="3"/>
      <c r="D547" s="3"/>
      <c r="E547" s="3"/>
      <c r="F547" s="3"/>
      <c r="G547" s="380"/>
      <c r="H547" s="380"/>
    </row>
    <row r="548" spans="2:8" x14ac:dyDescent="0.3">
      <c r="B548" s="3"/>
      <c r="C548" s="3"/>
      <c r="D548" s="3"/>
      <c r="E548" s="3"/>
      <c r="F548" s="3"/>
      <c r="G548" s="380"/>
      <c r="H548" s="380"/>
    </row>
    <row r="549" spans="2:8" x14ac:dyDescent="0.3">
      <c r="B549" s="3"/>
      <c r="C549" s="3"/>
      <c r="D549" s="3"/>
      <c r="E549" s="3"/>
      <c r="F549" s="3"/>
      <c r="G549" s="380"/>
      <c r="H549" s="380"/>
    </row>
    <row r="550" spans="2:8" x14ac:dyDescent="0.3">
      <c r="B550" s="3"/>
      <c r="C550" s="3"/>
      <c r="D550" s="3"/>
      <c r="E550" s="3"/>
      <c r="F550" s="3"/>
      <c r="G550" s="380"/>
      <c r="H550" s="380"/>
    </row>
    <row r="551" spans="2:8" x14ac:dyDescent="0.3">
      <c r="B551" s="3"/>
      <c r="C551" s="3"/>
      <c r="D551" s="3"/>
      <c r="E551" s="3"/>
      <c r="F551" s="3"/>
      <c r="G551" s="380"/>
      <c r="H551" s="380"/>
    </row>
    <row r="552" spans="2:8" x14ac:dyDescent="0.3">
      <c r="B552" s="3"/>
      <c r="C552" s="3"/>
      <c r="D552" s="3"/>
      <c r="E552" s="3"/>
      <c r="F552" s="3"/>
      <c r="G552" s="380"/>
      <c r="H552" s="380"/>
    </row>
    <row r="553" spans="2:8" x14ac:dyDescent="0.3">
      <c r="B553" s="3"/>
      <c r="C553" s="3"/>
      <c r="D553" s="3"/>
      <c r="E553" s="3"/>
      <c r="F553" s="3"/>
      <c r="G553" s="380"/>
      <c r="H553" s="380"/>
    </row>
    <row r="554" spans="2:8" x14ac:dyDescent="0.3">
      <c r="B554" s="3"/>
      <c r="C554" s="3"/>
      <c r="D554" s="3"/>
      <c r="E554" s="3"/>
      <c r="F554" s="3"/>
      <c r="G554" s="380"/>
      <c r="H554" s="380"/>
    </row>
    <row r="555" spans="2:8" x14ac:dyDescent="0.3">
      <c r="B555" s="3"/>
      <c r="C555" s="3"/>
      <c r="D555" s="3"/>
      <c r="E555" s="3"/>
      <c r="F555" s="3"/>
      <c r="G555" s="380"/>
      <c r="H555" s="380"/>
    </row>
    <row r="556" spans="2:8" x14ac:dyDescent="0.3">
      <c r="B556" s="3"/>
      <c r="C556" s="3"/>
      <c r="D556" s="3"/>
      <c r="E556" s="3"/>
      <c r="F556" s="3"/>
      <c r="G556" s="380"/>
      <c r="H556" s="380"/>
    </row>
    <row r="557" spans="2:8" x14ac:dyDescent="0.3">
      <c r="B557" s="3"/>
      <c r="C557" s="3"/>
      <c r="D557" s="3"/>
      <c r="E557" s="3"/>
      <c r="F557" s="3"/>
      <c r="G557" s="380"/>
      <c r="H557" s="380"/>
    </row>
    <row r="558" spans="2:8" x14ac:dyDescent="0.3">
      <c r="B558" s="3"/>
      <c r="C558" s="3"/>
      <c r="D558" s="3"/>
      <c r="E558" s="3"/>
      <c r="F558" s="3"/>
      <c r="G558" s="380"/>
      <c r="H558" s="380"/>
    </row>
    <row r="559" spans="2:8" x14ac:dyDescent="0.3">
      <c r="B559" s="3"/>
      <c r="C559" s="3"/>
      <c r="D559" s="3"/>
      <c r="E559" s="3"/>
      <c r="F559" s="3"/>
      <c r="G559" s="380"/>
      <c r="H559" s="380"/>
    </row>
    <row r="560" spans="2:8" x14ac:dyDescent="0.3">
      <c r="B560" s="3"/>
      <c r="C560" s="3"/>
      <c r="D560" s="3"/>
      <c r="E560" s="3"/>
      <c r="F560" s="3"/>
      <c r="G560" s="380"/>
      <c r="H560" s="380"/>
    </row>
    <row r="561" spans="2:8" x14ac:dyDescent="0.3">
      <c r="B561" s="3"/>
      <c r="C561" s="3"/>
      <c r="D561" s="3"/>
      <c r="E561" s="3"/>
      <c r="F561" s="3"/>
      <c r="G561" s="380"/>
      <c r="H561" s="380"/>
    </row>
    <row r="562" spans="2:8" x14ac:dyDescent="0.3">
      <c r="B562" s="3"/>
      <c r="C562" s="3"/>
      <c r="D562" s="3"/>
      <c r="E562" s="3"/>
      <c r="F562" s="3"/>
      <c r="G562" s="380"/>
      <c r="H562" s="380"/>
    </row>
    <row r="563" spans="2:8" x14ac:dyDescent="0.3">
      <c r="B563" s="3"/>
      <c r="C563" s="3"/>
      <c r="D563" s="3"/>
      <c r="E563" s="3"/>
      <c r="F563" s="3"/>
      <c r="G563" s="380"/>
      <c r="H563" s="380"/>
    </row>
    <row r="564" spans="2:8" x14ac:dyDescent="0.3">
      <c r="B564" s="3"/>
      <c r="C564" s="3"/>
      <c r="D564" s="3"/>
      <c r="E564" s="3"/>
      <c r="F564" s="3"/>
      <c r="G564" s="380"/>
      <c r="H564" s="380"/>
    </row>
    <row r="565" spans="2:8" x14ac:dyDescent="0.3">
      <c r="B565" s="3"/>
      <c r="C565" s="3"/>
      <c r="D565" s="3"/>
      <c r="E565" s="3"/>
      <c r="F565" s="3"/>
      <c r="G565" s="380"/>
      <c r="H565" s="380"/>
    </row>
    <row r="566" spans="2:8" x14ac:dyDescent="0.3">
      <c r="B566" s="3"/>
      <c r="C566" s="3"/>
      <c r="D566" s="3"/>
      <c r="E566" s="3"/>
      <c r="F566" s="3"/>
      <c r="G566" s="380"/>
      <c r="H566" s="380"/>
    </row>
    <row r="567" spans="2:8" x14ac:dyDescent="0.3">
      <c r="B567" s="3"/>
      <c r="C567" s="3"/>
      <c r="D567" s="3"/>
      <c r="E567" s="3"/>
      <c r="F567" s="3"/>
      <c r="G567" s="380"/>
      <c r="H567" s="380"/>
    </row>
    <row r="568" spans="2:8" x14ac:dyDescent="0.3">
      <c r="B568" s="3"/>
      <c r="C568" s="3"/>
      <c r="D568" s="3"/>
      <c r="E568" s="3"/>
      <c r="F568" s="3"/>
      <c r="G568" s="380"/>
      <c r="H568" s="380"/>
    </row>
    <row r="569" spans="2:8" x14ac:dyDescent="0.3">
      <c r="B569" s="3"/>
      <c r="C569" s="3"/>
      <c r="D569" s="3"/>
      <c r="E569" s="3"/>
      <c r="F569" s="3"/>
      <c r="G569" s="380"/>
      <c r="H569" s="380"/>
    </row>
    <row r="570" spans="2:8" x14ac:dyDescent="0.3">
      <c r="B570" s="3"/>
      <c r="C570" s="3"/>
      <c r="D570" s="3"/>
      <c r="E570" s="3"/>
      <c r="F570" s="3"/>
      <c r="G570" s="380"/>
      <c r="H570" s="380"/>
    </row>
    <row r="571" spans="2:8" x14ac:dyDescent="0.3">
      <c r="B571" s="3"/>
      <c r="C571" s="3"/>
      <c r="D571" s="3"/>
      <c r="E571" s="3"/>
      <c r="F571" s="3"/>
      <c r="G571" s="380"/>
      <c r="H571" s="380"/>
    </row>
    <row r="572" spans="2:8" x14ac:dyDescent="0.3">
      <c r="B572" s="3"/>
      <c r="C572" s="3"/>
      <c r="D572" s="3"/>
      <c r="E572" s="3"/>
      <c r="F572" s="3"/>
      <c r="G572" s="380"/>
      <c r="H572" s="380"/>
    </row>
    <row r="573" spans="2:8" x14ac:dyDescent="0.3">
      <c r="B573" s="3"/>
      <c r="C573" s="3"/>
      <c r="D573" s="3"/>
      <c r="E573" s="3"/>
      <c r="F573" s="3"/>
      <c r="G573" s="380"/>
      <c r="H573" s="380"/>
    </row>
    <row r="574" spans="2:8" x14ac:dyDescent="0.3">
      <c r="B574" s="3"/>
      <c r="C574" s="3"/>
      <c r="D574" s="3"/>
      <c r="E574" s="3"/>
      <c r="F574" s="3"/>
      <c r="G574" s="380"/>
      <c r="H574" s="380"/>
    </row>
    <row r="575" spans="2:8" x14ac:dyDescent="0.3">
      <c r="B575" s="3"/>
      <c r="C575" s="3"/>
      <c r="D575" s="3"/>
      <c r="E575" s="3"/>
      <c r="F575" s="3"/>
      <c r="G575" s="380"/>
      <c r="H575" s="380"/>
    </row>
    <row r="576" spans="2:8" x14ac:dyDescent="0.3">
      <c r="B576" s="3"/>
      <c r="C576" s="3"/>
      <c r="D576" s="3"/>
      <c r="E576" s="3"/>
      <c r="F576" s="3"/>
      <c r="G576" s="380"/>
      <c r="H576" s="380"/>
    </row>
    <row r="577" spans="2:8" x14ac:dyDescent="0.3">
      <c r="B577" s="3"/>
      <c r="C577" s="3"/>
      <c r="D577" s="3"/>
      <c r="E577" s="3"/>
      <c r="F577" s="3"/>
      <c r="G577" s="380"/>
      <c r="H577" s="380"/>
    </row>
    <row r="578" spans="2:8" x14ac:dyDescent="0.3">
      <c r="B578" s="3"/>
      <c r="C578" s="3"/>
      <c r="D578" s="3"/>
      <c r="E578" s="3"/>
      <c r="F578" s="3"/>
      <c r="G578" s="380"/>
      <c r="H578" s="380"/>
    </row>
    <row r="579" spans="2:8" x14ac:dyDescent="0.3">
      <c r="B579" s="3"/>
      <c r="C579" s="3"/>
      <c r="D579" s="3"/>
      <c r="E579" s="3"/>
      <c r="F579" s="3"/>
      <c r="G579" s="380"/>
      <c r="H579" s="380"/>
    </row>
    <row r="580" spans="2:8" x14ac:dyDescent="0.3">
      <c r="B580" s="3"/>
      <c r="C580" s="3"/>
      <c r="D580" s="3"/>
      <c r="E580" s="3"/>
      <c r="F580" s="3"/>
      <c r="G580" s="380"/>
      <c r="H580" s="380"/>
    </row>
    <row r="581" spans="2:8" x14ac:dyDescent="0.3">
      <c r="B581" s="3"/>
      <c r="C581" s="3"/>
      <c r="D581" s="3"/>
      <c r="E581" s="3"/>
      <c r="F581" s="3"/>
      <c r="G581" s="380"/>
      <c r="H581" s="380"/>
    </row>
    <row r="582" spans="2:8" x14ac:dyDescent="0.3">
      <c r="B582" s="3"/>
      <c r="C582" s="3"/>
      <c r="D582" s="3"/>
      <c r="E582" s="3"/>
      <c r="F582" s="3"/>
      <c r="G582" s="380"/>
      <c r="H582" s="380"/>
    </row>
    <row r="583" spans="2:8" x14ac:dyDescent="0.3">
      <c r="B583" s="3"/>
      <c r="C583" s="3"/>
      <c r="D583" s="3"/>
      <c r="E583" s="3"/>
      <c r="F583" s="3"/>
      <c r="G583" s="380"/>
      <c r="H583" s="380"/>
    </row>
    <row r="584" spans="2:8" x14ac:dyDescent="0.3">
      <c r="B584" s="3"/>
      <c r="C584" s="3"/>
      <c r="D584" s="3"/>
      <c r="E584" s="3"/>
      <c r="F584" s="3"/>
      <c r="G584" s="380"/>
      <c r="H584" s="380"/>
    </row>
    <row r="585" spans="2:8" x14ac:dyDescent="0.3">
      <c r="B585" s="3"/>
      <c r="C585" s="3"/>
      <c r="D585" s="3"/>
      <c r="E585" s="3"/>
      <c r="F585" s="3"/>
      <c r="G585" s="380"/>
      <c r="H585" s="380"/>
    </row>
    <row r="586" spans="2:8" x14ac:dyDescent="0.3">
      <c r="B586" s="3"/>
      <c r="C586" s="3"/>
      <c r="D586" s="3"/>
      <c r="E586" s="3"/>
      <c r="F586" s="3"/>
      <c r="G586" s="380"/>
      <c r="H586" s="380"/>
    </row>
    <row r="587" spans="2:8" x14ac:dyDescent="0.3">
      <c r="B587" s="3"/>
      <c r="C587" s="3"/>
      <c r="D587" s="3"/>
      <c r="E587" s="3"/>
      <c r="F587" s="3"/>
      <c r="G587" s="380"/>
      <c r="H587" s="380"/>
    </row>
    <row r="588" spans="2:8" x14ac:dyDescent="0.3">
      <c r="B588" s="3"/>
      <c r="C588" s="3"/>
      <c r="D588" s="3"/>
      <c r="E588" s="3"/>
      <c r="F588" s="3"/>
      <c r="G588" s="380"/>
      <c r="H588" s="380"/>
    </row>
    <row r="589" spans="2:8" x14ac:dyDescent="0.3">
      <c r="B589" s="3"/>
      <c r="C589" s="3"/>
      <c r="D589" s="3"/>
      <c r="E589" s="3"/>
      <c r="F589" s="3"/>
      <c r="G589" s="380"/>
      <c r="H589" s="380"/>
    </row>
    <row r="590" spans="2:8" x14ac:dyDescent="0.3">
      <c r="B590" s="3"/>
      <c r="C590" s="3"/>
      <c r="D590" s="3"/>
      <c r="E590" s="3"/>
      <c r="F590" s="3"/>
      <c r="G590" s="380"/>
      <c r="H590" s="380"/>
    </row>
    <row r="591" spans="2:8" x14ac:dyDescent="0.3">
      <c r="B591" s="3"/>
      <c r="C591" s="3"/>
      <c r="D591" s="3"/>
      <c r="E591" s="3"/>
      <c r="F591" s="3"/>
      <c r="G591" s="380"/>
      <c r="H591" s="380"/>
    </row>
    <row r="592" spans="2:8" x14ac:dyDescent="0.3">
      <c r="B592" s="3"/>
      <c r="C592" s="3"/>
      <c r="D592" s="3"/>
      <c r="E592" s="3"/>
      <c r="F592" s="3"/>
      <c r="G592" s="380"/>
      <c r="H592" s="380"/>
    </row>
    <row r="593" spans="2:8" x14ac:dyDescent="0.3">
      <c r="B593" s="3"/>
      <c r="C593" s="3"/>
      <c r="D593" s="3"/>
      <c r="E593" s="3"/>
      <c r="F593" s="3"/>
      <c r="G593" s="380"/>
      <c r="H593" s="380"/>
    </row>
    <row r="594" spans="2:8" x14ac:dyDescent="0.3">
      <c r="B594" s="3"/>
      <c r="C594" s="3"/>
      <c r="D594" s="3"/>
      <c r="E594" s="3"/>
      <c r="F594" s="3"/>
      <c r="G594" s="380"/>
      <c r="H594" s="380"/>
    </row>
    <row r="595" spans="2:8" x14ac:dyDescent="0.3">
      <c r="B595" s="3"/>
      <c r="C595" s="3"/>
      <c r="D595" s="3"/>
      <c r="E595" s="3"/>
      <c r="F595" s="3"/>
      <c r="G595" s="380"/>
      <c r="H595" s="380"/>
    </row>
    <row r="596" spans="2:8" x14ac:dyDescent="0.3">
      <c r="B596" s="3"/>
      <c r="C596" s="3"/>
      <c r="D596" s="3"/>
      <c r="E596" s="3"/>
      <c r="F596" s="3"/>
      <c r="G596" s="380"/>
      <c r="H596" s="380"/>
    </row>
    <row r="597" spans="2:8" x14ac:dyDescent="0.3">
      <c r="B597" s="3"/>
      <c r="C597" s="3"/>
      <c r="D597" s="3"/>
      <c r="E597" s="3"/>
      <c r="F597" s="3"/>
      <c r="G597" s="380"/>
      <c r="H597" s="380"/>
    </row>
    <row r="598" spans="2:8" x14ac:dyDescent="0.3">
      <c r="B598" s="3"/>
      <c r="C598" s="3"/>
      <c r="D598" s="3"/>
      <c r="E598" s="3"/>
      <c r="F598" s="3"/>
      <c r="G598" s="380"/>
      <c r="H598" s="380"/>
    </row>
    <row r="599" spans="2:8" x14ac:dyDescent="0.3">
      <c r="B599" s="3"/>
      <c r="C599" s="3"/>
      <c r="D599" s="3"/>
      <c r="E599" s="3"/>
      <c r="F599" s="3"/>
      <c r="G599" s="380"/>
      <c r="H599" s="380"/>
    </row>
    <row r="600" spans="2:8" x14ac:dyDescent="0.3">
      <c r="B600" s="3"/>
      <c r="C600" s="3"/>
      <c r="D600" s="3"/>
      <c r="E600" s="3"/>
      <c r="F600" s="3"/>
      <c r="G600" s="380"/>
      <c r="H600" s="380"/>
    </row>
    <row r="601" spans="2:8" x14ac:dyDescent="0.3">
      <c r="B601" s="3"/>
      <c r="C601" s="3"/>
      <c r="D601" s="3"/>
      <c r="E601" s="3"/>
      <c r="F601" s="3"/>
      <c r="G601" s="380"/>
      <c r="H601" s="380"/>
    </row>
    <row r="602" spans="2:8" x14ac:dyDescent="0.3">
      <c r="B602" s="3"/>
      <c r="C602" s="3"/>
      <c r="D602" s="3"/>
      <c r="E602" s="3"/>
      <c r="F602" s="3"/>
      <c r="G602" s="380"/>
      <c r="H602" s="380"/>
    </row>
    <row r="603" spans="2:8" x14ac:dyDescent="0.3">
      <c r="B603" s="3"/>
      <c r="C603" s="3"/>
      <c r="D603" s="3"/>
      <c r="E603" s="3"/>
      <c r="F603" s="3"/>
      <c r="G603" s="380"/>
      <c r="H603" s="380"/>
    </row>
    <row r="604" spans="2:8" x14ac:dyDescent="0.3">
      <c r="B604" s="3"/>
      <c r="C604" s="3"/>
      <c r="D604" s="3"/>
      <c r="E604" s="3"/>
      <c r="F604" s="3"/>
      <c r="G604" s="380"/>
      <c r="H604" s="380"/>
    </row>
    <row r="605" spans="2:8" x14ac:dyDescent="0.3">
      <c r="B605" s="3"/>
      <c r="C605" s="3"/>
      <c r="D605" s="3"/>
      <c r="E605" s="3"/>
      <c r="F605" s="3"/>
      <c r="G605" s="380"/>
      <c r="H605" s="380"/>
    </row>
    <row r="606" spans="2:8" x14ac:dyDescent="0.3">
      <c r="B606" s="3"/>
      <c r="C606" s="3"/>
      <c r="D606" s="3"/>
      <c r="E606" s="3"/>
      <c r="F606" s="3"/>
      <c r="G606" s="380"/>
      <c r="H606" s="380"/>
    </row>
    <row r="607" spans="2:8" x14ac:dyDescent="0.3">
      <c r="B607" s="3"/>
      <c r="C607" s="3"/>
      <c r="D607" s="3"/>
      <c r="E607" s="3"/>
      <c r="F607" s="3"/>
      <c r="G607" s="380"/>
      <c r="H607" s="380"/>
    </row>
    <row r="608" spans="2:8" x14ac:dyDescent="0.3">
      <c r="B608" s="3"/>
      <c r="C608" s="3"/>
      <c r="D608" s="3"/>
      <c r="E608" s="3"/>
      <c r="F608" s="3"/>
      <c r="G608" s="380"/>
      <c r="H608" s="380"/>
    </row>
    <row r="609" spans="2:8" x14ac:dyDescent="0.3">
      <c r="B609" s="3"/>
      <c r="C609" s="3"/>
      <c r="D609" s="3"/>
      <c r="E609" s="3"/>
      <c r="F609" s="3"/>
      <c r="G609" s="380"/>
      <c r="H609" s="380"/>
    </row>
    <row r="610" spans="2:8" x14ac:dyDescent="0.3">
      <c r="B610" s="3"/>
      <c r="C610" s="3"/>
      <c r="D610" s="3"/>
      <c r="E610" s="3"/>
      <c r="F610" s="3"/>
      <c r="G610" s="380"/>
      <c r="H610" s="380"/>
    </row>
    <row r="611" spans="2:8" x14ac:dyDescent="0.3">
      <c r="B611" s="3"/>
      <c r="C611" s="3"/>
      <c r="D611" s="3"/>
      <c r="E611" s="3"/>
      <c r="F611" s="3"/>
      <c r="G611" s="380"/>
      <c r="H611" s="380"/>
    </row>
    <row r="612" spans="2:8" x14ac:dyDescent="0.3">
      <c r="B612" s="3"/>
      <c r="C612" s="3"/>
      <c r="D612" s="3"/>
      <c r="E612" s="3"/>
      <c r="F612" s="3"/>
      <c r="G612" s="380"/>
      <c r="H612" s="380"/>
    </row>
    <row r="613" spans="2:8" x14ac:dyDescent="0.3">
      <c r="B613" s="3"/>
      <c r="C613" s="3"/>
      <c r="D613" s="3"/>
      <c r="E613" s="3"/>
      <c r="F613" s="3"/>
      <c r="G613" s="380"/>
      <c r="H613" s="380"/>
    </row>
    <row r="614" spans="2:8" x14ac:dyDescent="0.3">
      <c r="B614" s="3"/>
      <c r="C614" s="3"/>
      <c r="D614" s="3"/>
      <c r="E614" s="3"/>
      <c r="F614" s="3"/>
      <c r="G614" s="380"/>
      <c r="H614" s="380"/>
    </row>
    <row r="615" spans="2:8" x14ac:dyDescent="0.3">
      <c r="B615" s="3"/>
      <c r="C615" s="3"/>
      <c r="D615" s="3"/>
      <c r="E615" s="3"/>
      <c r="F615" s="3"/>
      <c r="G615" s="380"/>
      <c r="H615" s="380"/>
    </row>
    <row r="616" spans="2:8" x14ac:dyDescent="0.3">
      <c r="B616" s="3"/>
      <c r="C616" s="3"/>
      <c r="D616" s="3"/>
      <c r="E616" s="3"/>
      <c r="F616" s="3"/>
      <c r="G616" s="380"/>
      <c r="H616" s="380"/>
    </row>
    <row r="617" spans="2:8" x14ac:dyDescent="0.3">
      <c r="B617" s="3"/>
      <c r="C617" s="3"/>
      <c r="D617" s="3"/>
      <c r="E617" s="3"/>
      <c r="F617" s="3"/>
      <c r="G617" s="380"/>
      <c r="H617" s="380"/>
    </row>
    <row r="618" spans="2:8" x14ac:dyDescent="0.3">
      <c r="B618" s="3"/>
      <c r="C618" s="3"/>
      <c r="D618" s="3"/>
      <c r="E618" s="3"/>
      <c r="F618" s="3"/>
      <c r="G618" s="380"/>
      <c r="H618" s="380"/>
    </row>
    <row r="619" spans="2:8" x14ac:dyDescent="0.3">
      <c r="B619" s="3"/>
      <c r="C619" s="3"/>
      <c r="D619" s="3"/>
      <c r="E619" s="3"/>
      <c r="F619" s="3"/>
      <c r="G619" s="380"/>
      <c r="H619" s="380"/>
    </row>
    <row r="620" spans="2:8" x14ac:dyDescent="0.3">
      <c r="B620" s="3"/>
      <c r="C620" s="3"/>
      <c r="D620" s="3"/>
      <c r="E620" s="3"/>
      <c r="F620" s="3"/>
      <c r="G620" s="380"/>
      <c r="H620" s="380"/>
    </row>
    <row r="621" spans="2:8" x14ac:dyDescent="0.3">
      <c r="B621" s="3"/>
      <c r="C621" s="3"/>
      <c r="D621" s="3"/>
      <c r="E621" s="3"/>
      <c r="F621" s="3"/>
      <c r="G621" s="380"/>
      <c r="H621" s="380"/>
    </row>
    <row r="622" spans="2:8" x14ac:dyDescent="0.3">
      <c r="B622" s="3"/>
      <c r="C622" s="3"/>
      <c r="D622" s="3"/>
      <c r="E622" s="3"/>
      <c r="F622" s="3"/>
      <c r="G622" s="380"/>
      <c r="H622" s="380"/>
    </row>
    <row r="623" spans="2:8" x14ac:dyDescent="0.3">
      <c r="B623" s="3"/>
      <c r="C623" s="3"/>
      <c r="D623" s="3"/>
      <c r="E623" s="3"/>
      <c r="F623" s="3"/>
      <c r="G623" s="380"/>
      <c r="H623" s="380"/>
    </row>
    <row r="624" spans="2:8" x14ac:dyDescent="0.3">
      <c r="B624" s="3"/>
      <c r="C624" s="3"/>
      <c r="D624" s="3"/>
      <c r="E624" s="3"/>
      <c r="F624" s="3"/>
      <c r="G624" s="380"/>
      <c r="H624" s="380"/>
    </row>
    <row r="625" spans="2:8" x14ac:dyDescent="0.3">
      <c r="B625" s="3"/>
      <c r="C625" s="3"/>
      <c r="D625" s="3"/>
      <c r="E625" s="3"/>
      <c r="F625" s="3"/>
      <c r="G625" s="380"/>
      <c r="H625" s="380"/>
    </row>
    <row r="626" spans="2:8" x14ac:dyDescent="0.3">
      <c r="B626" s="3"/>
      <c r="C626" s="3"/>
      <c r="D626" s="3"/>
      <c r="E626" s="3"/>
      <c r="F626" s="3"/>
      <c r="G626" s="380"/>
      <c r="H626" s="380"/>
    </row>
    <row r="627" spans="2:8" x14ac:dyDescent="0.3">
      <c r="B627" s="3"/>
      <c r="C627" s="3"/>
      <c r="D627" s="3"/>
      <c r="E627" s="3"/>
      <c r="F627" s="3"/>
      <c r="G627" s="380"/>
      <c r="H627" s="380"/>
    </row>
    <row r="628" spans="2:8" x14ac:dyDescent="0.3">
      <c r="B628" s="3"/>
      <c r="C628" s="3"/>
      <c r="D628" s="3"/>
      <c r="E628" s="3"/>
      <c r="F628" s="3"/>
      <c r="G628" s="380"/>
      <c r="H628" s="380"/>
    </row>
    <row r="629" spans="2:8" x14ac:dyDescent="0.3">
      <c r="B629" s="3"/>
      <c r="C629" s="3"/>
      <c r="D629" s="3"/>
      <c r="E629" s="3"/>
      <c r="F629" s="3"/>
      <c r="G629" s="380"/>
      <c r="H629" s="380"/>
    </row>
    <row r="630" spans="2:8" x14ac:dyDescent="0.3">
      <c r="B630" s="3"/>
      <c r="C630" s="3"/>
      <c r="D630" s="3"/>
      <c r="E630" s="3"/>
      <c r="F630" s="3"/>
      <c r="G630" s="380"/>
      <c r="H630" s="380"/>
    </row>
    <row r="631" spans="2:8" x14ac:dyDescent="0.3">
      <c r="B631" s="3"/>
      <c r="C631" s="3"/>
      <c r="D631" s="3"/>
      <c r="E631" s="3"/>
      <c r="F631" s="3"/>
      <c r="G631" s="380"/>
      <c r="H631" s="380"/>
    </row>
    <row r="632" spans="2:8" x14ac:dyDescent="0.3">
      <c r="B632" s="3"/>
      <c r="C632" s="3"/>
      <c r="D632" s="3"/>
      <c r="E632" s="3"/>
      <c r="F632" s="3"/>
      <c r="G632" s="380"/>
      <c r="H632" s="380"/>
    </row>
  </sheetData>
  <sheetProtection algorithmName="SHA-512" hashValue="DxaJCI9GOr6lMJbfDMSSAuwLuLMXYfAvcjz+z+LRq9Zj4h4qwO6+7EgYU8RhjrYUBJzQZ087XkxxfXHpsfDwdg==" saltValue="dqEmIw+aTi1bulSugNIW0Q==" spinCount="100000" sheet="1" objects="1" scenarios="1"/>
  <mergeCells count="4">
    <mergeCell ref="B1:H1"/>
    <mergeCell ref="B2:H2"/>
    <mergeCell ref="B4:C4"/>
    <mergeCell ref="D63:F63"/>
  </mergeCells>
  <pageMargins left="0.7" right="0.7" top="0.75" bottom="0.75" header="0.3" footer="0.3"/>
  <pageSetup scale="6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4">
    <tabColor theme="3" tint="0.39997558519241921"/>
    <pageSetUpPr fitToPage="1"/>
  </sheetPr>
  <dimension ref="B1:R53"/>
  <sheetViews>
    <sheetView showGridLines="0" zoomScale="70" zoomScaleNormal="70" workbookViewId="0">
      <selection activeCell="J18" sqref="J18"/>
    </sheetView>
  </sheetViews>
  <sheetFormatPr defaultColWidth="9.1796875" defaultRowHeight="13" x14ac:dyDescent="0.3"/>
  <cols>
    <col min="1" max="1" width="2.81640625" style="1" customWidth="1"/>
    <col min="2" max="2" width="51.81640625" style="1" customWidth="1"/>
    <col min="3" max="17" width="14" style="1" customWidth="1"/>
    <col min="18" max="16384" width="9.1796875" style="1"/>
  </cols>
  <sheetData>
    <row r="1" spans="2:18" ht="13.5" thickBot="1" x14ac:dyDescent="0.35">
      <c r="B1" s="2283" t="e">
        <f>#REF!</f>
        <v>#REF!</v>
      </c>
      <c r="C1" s="2284"/>
      <c r="D1" s="2284"/>
      <c r="E1" s="2284"/>
      <c r="F1" s="2284"/>
      <c r="G1" s="2284"/>
      <c r="H1" s="2284"/>
      <c r="I1" s="2284"/>
      <c r="J1" s="2284"/>
      <c r="K1" s="2284"/>
      <c r="L1" s="2284"/>
      <c r="M1" s="2284"/>
      <c r="N1" s="2284"/>
      <c r="O1" s="2284"/>
      <c r="P1" s="2284"/>
      <c r="Q1" s="2285"/>
    </row>
    <row r="2" spans="2:18" ht="34.5" customHeight="1" thickBot="1" x14ac:dyDescent="0.35">
      <c r="B2" s="2286" t="s">
        <v>285</v>
      </c>
      <c r="C2" s="2287"/>
      <c r="D2" s="2287"/>
      <c r="E2" s="2287"/>
      <c r="F2" s="2287"/>
      <c r="G2" s="2287"/>
      <c r="H2" s="2287"/>
      <c r="I2" s="2287"/>
      <c r="J2" s="2287"/>
      <c r="K2" s="2287"/>
      <c r="L2" s="2287"/>
      <c r="M2" s="2287"/>
      <c r="N2" s="2287"/>
      <c r="O2" s="2287"/>
      <c r="P2" s="2287"/>
      <c r="Q2" s="2288"/>
      <c r="R2" s="165"/>
    </row>
    <row r="3" spans="2:18" ht="13.5" thickBot="1" x14ac:dyDescent="0.35">
      <c r="B3" s="208"/>
      <c r="Q3" s="246"/>
      <c r="R3" s="165"/>
    </row>
    <row r="4" spans="2:18" ht="15" customHeight="1" thickBot="1" x14ac:dyDescent="0.35">
      <c r="B4" s="208"/>
      <c r="C4" s="2481" t="s">
        <v>264</v>
      </c>
      <c r="D4" s="2482"/>
      <c r="E4" s="2482"/>
      <c r="F4" s="2482"/>
      <c r="G4" s="2482"/>
      <c r="H4" s="2482"/>
      <c r="I4" s="2482"/>
      <c r="J4" s="2483"/>
      <c r="K4" s="405"/>
      <c r="L4" s="165"/>
      <c r="M4" s="165"/>
      <c r="N4" s="165"/>
      <c r="O4" s="165"/>
      <c r="P4" s="165"/>
      <c r="Q4" s="406"/>
      <c r="R4" s="165"/>
    </row>
    <row r="5" spans="2:18" x14ac:dyDescent="0.3">
      <c r="B5" s="208"/>
      <c r="C5" s="407" t="s">
        <v>289</v>
      </c>
      <c r="D5" s="310"/>
      <c r="E5" s="408"/>
      <c r="F5" s="409">
        <v>0.02</v>
      </c>
      <c r="G5" s="310"/>
      <c r="H5" s="410" t="s">
        <v>265</v>
      </c>
      <c r="I5" s="310"/>
      <c r="J5" s="411">
        <f>+'Rent Summary (CO)'!C4</f>
        <v>0</v>
      </c>
      <c r="K5" s="165"/>
      <c r="L5" s="165"/>
      <c r="M5" s="165"/>
      <c r="N5" s="165"/>
      <c r="O5" s="165"/>
      <c r="P5" s="165"/>
      <c r="Q5" s="406"/>
      <c r="R5" s="165"/>
    </row>
    <row r="6" spans="2:18" ht="14.25" customHeight="1" x14ac:dyDescent="0.3">
      <c r="B6" s="208"/>
      <c r="C6" s="407" t="s">
        <v>266</v>
      </c>
      <c r="D6" s="410"/>
      <c r="E6" s="410"/>
      <c r="F6" s="409">
        <v>0.03</v>
      </c>
      <c r="G6" s="310"/>
      <c r="H6" s="410" t="s">
        <v>267</v>
      </c>
      <c r="I6" s="310"/>
      <c r="J6" s="411">
        <v>0.5</v>
      </c>
      <c r="L6" s="165"/>
      <c r="M6" s="165"/>
      <c r="N6" s="165"/>
      <c r="O6" s="165"/>
      <c r="P6" s="165"/>
      <c r="Q6" s="406"/>
      <c r="R6" s="165"/>
    </row>
    <row r="7" spans="2:18" ht="13.5" thickBot="1" x14ac:dyDescent="0.35">
      <c r="B7" s="208"/>
      <c r="C7" s="412" t="s">
        <v>268</v>
      </c>
      <c r="D7" s="413"/>
      <c r="E7" s="414"/>
      <c r="F7" s="415">
        <v>0.03</v>
      </c>
      <c r="G7" s="413"/>
      <c r="H7" s="414"/>
      <c r="I7" s="414"/>
      <c r="J7" s="416"/>
      <c r="K7" s="165"/>
      <c r="L7" s="417"/>
      <c r="M7" s="418"/>
      <c r="N7" s="165"/>
      <c r="O7" s="165"/>
      <c r="P7" s="165"/>
      <c r="Q7" s="406"/>
      <c r="R7" s="165"/>
    </row>
    <row r="8" spans="2:18" ht="15.75" customHeight="1" thickBot="1" x14ac:dyDescent="0.4">
      <c r="B8" s="419"/>
      <c r="C8" s="420"/>
      <c r="D8" s="420"/>
      <c r="E8" s="421"/>
      <c r="F8" s="421"/>
      <c r="G8" s="2484" t="s">
        <v>286</v>
      </c>
      <c r="H8" s="2484"/>
      <c r="I8" s="2484"/>
      <c r="J8" s="2484"/>
      <c r="K8" s="420"/>
      <c r="L8" s="420"/>
      <c r="M8" s="420"/>
      <c r="N8" s="420"/>
      <c r="O8" s="420"/>
      <c r="P8" s="420"/>
      <c r="Q8" s="422"/>
      <c r="R8" s="165"/>
    </row>
    <row r="9" spans="2:18" ht="13.5" thickBot="1" x14ac:dyDescent="0.35">
      <c r="B9" s="423" t="s">
        <v>269</v>
      </c>
      <c r="C9" s="424">
        <v>1</v>
      </c>
      <c r="D9" s="424">
        <v>2</v>
      </c>
      <c r="E9" s="424">
        <v>3</v>
      </c>
      <c r="F9" s="424">
        <v>4</v>
      </c>
      <c r="G9" s="424">
        <v>5</v>
      </c>
      <c r="H9" s="424">
        <v>6</v>
      </c>
      <c r="I9" s="424">
        <v>7</v>
      </c>
      <c r="J9" s="424">
        <v>8</v>
      </c>
      <c r="K9" s="424">
        <v>9</v>
      </c>
      <c r="L9" s="424">
        <v>10</v>
      </c>
      <c r="M9" s="424">
        <v>11</v>
      </c>
      <c r="N9" s="424">
        <v>12</v>
      </c>
      <c r="O9" s="424">
        <v>13</v>
      </c>
      <c r="P9" s="424">
        <v>14</v>
      </c>
      <c r="Q9" s="425">
        <v>15</v>
      </c>
      <c r="R9" s="165"/>
    </row>
    <row r="10" spans="2:18" ht="13.5" thickBot="1" x14ac:dyDescent="0.35">
      <c r="B10" s="426" t="s">
        <v>270</v>
      </c>
      <c r="C10" s="427"/>
      <c r="D10" s="427"/>
      <c r="E10" s="427"/>
      <c r="F10" s="427"/>
      <c r="G10" s="427"/>
      <c r="H10" s="427"/>
      <c r="I10" s="427"/>
      <c r="J10" s="427"/>
      <c r="K10" s="427"/>
      <c r="L10" s="427"/>
      <c r="M10" s="427"/>
      <c r="N10" s="427"/>
      <c r="O10" s="427"/>
      <c r="P10" s="427"/>
      <c r="Q10" s="428"/>
      <c r="R10" s="166"/>
    </row>
    <row r="11" spans="2:18" x14ac:dyDescent="0.3">
      <c r="B11" s="429" t="s">
        <v>271</v>
      </c>
      <c r="C11" s="430">
        <f>+'Rent Summary (CO)'!H101</f>
        <v>0</v>
      </c>
      <c r="D11" s="431">
        <f>+C11*(1+$F$5)</f>
        <v>0</v>
      </c>
      <c r="E11" s="431">
        <f t="shared" ref="E11:Q12" si="0">+D11*(1+$F$5)</f>
        <v>0</v>
      </c>
      <c r="F11" s="431">
        <f>+E11*(1+$F$5)</f>
        <v>0</v>
      </c>
      <c r="G11" s="431">
        <f t="shared" si="0"/>
        <v>0</v>
      </c>
      <c r="H11" s="431">
        <f t="shared" si="0"/>
        <v>0</v>
      </c>
      <c r="I11" s="431">
        <f>+H11*(1+$F$5)</f>
        <v>0</v>
      </c>
      <c r="J11" s="431">
        <f t="shared" si="0"/>
        <v>0</v>
      </c>
      <c r="K11" s="431">
        <f t="shared" si="0"/>
        <v>0</v>
      </c>
      <c r="L11" s="431">
        <f t="shared" si="0"/>
        <v>0</v>
      </c>
      <c r="M11" s="431">
        <f t="shared" si="0"/>
        <v>0</v>
      </c>
      <c r="N11" s="431">
        <f t="shared" si="0"/>
        <v>0</v>
      </c>
      <c r="O11" s="431">
        <f t="shared" si="0"/>
        <v>0</v>
      </c>
      <c r="P11" s="431">
        <f t="shared" si="0"/>
        <v>0</v>
      </c>
      <c r="Q11" s="726">
        <f t="shared" si="0"/>
        <v>0</v>
      </c>
      <c r="R11" s="166"/>
    </row>
    <row r="12" spans="2:18" x14ac:dyDescent="0.3">
      <c r="B12" s="429" t="s">
        <v>452</v>
      </c>
      <c r="C12" s="430">
        <f>+'Operating Exps (CO)'!G7+'Operating Exps (CO)'!G8+'Operating Exps (CO)'!G9</f>
        <v>0</v>
      </c>
      <c r="D12" s="431">
        <f>+C12*(1+$F$5)</f>
        <v>0</v>
      </c>
      <c r="E12" s="431">
        <f t="shared" si="0"/>
        <v>0</v>
      </c>
      <c r="F12" s="431">
        <f t="shared" si="0"/>
        <v>0</v>
      </c>
      <c r="G12" s="431">
        <f t="shared" si="0"/>
        <v>0</v>
      </c>
      <c r="H12" s="431">
        <f t="shared" si="0"/>
        <v>0</v>
      </c>
      <c r="I12" s="431">
        <f t="shared" si="0"/>
        <v>0</v>
      </c>
      <c r="J12" s="431">
        <f t="shared" si="0"/>
        <v>0</v>
      </c>
      <c r="K12" s="431">
        <f t="shared" si="0"/>
        <v>0</v>
      </c>
      <c r="L12" s="431">
        <f t="shared" si="0"/>
        <v>0</v>
      </c>
      <c r="M12" s="431">
        <f t="shared" si="0"/>
        <v>0</v>
      </c>
      <c r="N12" s="431">
        <f t="shared" si="0"/>
        <v>0</v>
      </c>
      <c r="O12" s="431">
        <f>+N12*(1+$F$5)</f>
        <v>0</v>
      </c>
      <c r="P12" s="431">
        <f t="shared" si="0"/>
        <v>0</v>
      </c>
      <c r="Q12" s="726">
        <f t="shared" si="0"/>
        <v>0</v>
      </c>
      <c r="R12" s="166"/>
    </row>
    <row r="13" spans="2:18" x14ac:dyDescent="0.3">
      <c r="B13" s="432" t="s">
        <v>272</v>
      </c>
      <c r="C13" s="151">
        <f>-(C11+C12)*$J$5</f>
        <v>0</v>
      </c>
      <c r="D13" s="151">
        <f t="shared" ref="D13:Q13" si="1">-(D11+D12)*$J$5</f>
        <v>0</v>
      </c>
      <c r="E13" s="151">
        <f t="shared" si="1"/>
        <v>0</v>
      </c>
      <c r="F13" s="151">
        <f t="shared" si="1"/>
        <v>0</v>
      </c>
      <c r="G13" s="151">
        <f t="shared" si="1"/>
        <v>0</v>
      </c>
      <c r="H13" s="151">
        <f>-(H11+H12)*$J$5</f>
        <v>0</v>
      </c>
      <c r="I13" s="151">
        <f t="shared" si="1"/>
        <v>0</v>
      </c>
      <c r="J13" s="151">
        <f t="shared" si="1"/>
        <v>0</v>
      </c>
      <c r="K13" s="151">
        <f>-(K11+K12)*$J$5</f>
        <v>0</v>
      </c>
      <c r="L13" s="151">
        <f t="shared" si="1"/>
        <v>0</v>
      </c>
      <c r="M13" s="151">
        <f>-(M11+M12)*$J$5</f>
        <v>0</v>
      </c>
      <c r="N13" s="151">
        <f t="shared" si="1"/>
        <v>0</v>
      </c>
      <c r="O13" s="151">
        <f t="shared" si="1"/>
        <v>0</v>
      </c>
      <c r="P13" s="151">
        <f>-(P11+P12)*$J$5</f>
        <v>0</v>
      </c>
      <c r="Q13" s="727">
        <f t="shared" si="1"/>
        <v>0</v>
      </c>
      <c r="R13" s="166"/>
    </row>
    <row r="14" spans="2:18" x14ac:dyDescent="0.3">
      <c r="B14" s="432" t="s">
        <v>152</v>
      </c>
      <c r="C14" s="151">
        <f>+'Operating Exps (CO)'!G12</f>
        <v>0</v>
      </c>
      <c r="D14" s="433">
        <f t="shared" ref="D14:Q14" si="2">+C14*(1+$F$5)</f>
        <v>0</v>
      </c>
      <c r="E14" s="433">
        <f t="shared" si="2"/>
        <v>0</v>
      </c>
      <c r="F14" s="433">
        <f>+E14*(1+$F$5)</f>
        <v>0</v>
      </c>
      <c r="G14" s="433">
        <f t="shared" si="2"/>
        <v>0</v>
      </c>
      <c r="H14" s="433">
        <f t="shared" si="2"/>
        <v>0</v>
      </c>
      <c r="I14" s="433">
        <f t="shared" si="2"/>
        <v>0</v>
      </c>
      <c r="J14" s="433">
        <f t="shared" si="2"/>
        <v>0</v>
      </c>
      <c r="K14" s="433">
        <f t="shared" si="2"/>
        <v>0</v>
      </c>
      <c r="L14" s="433">
        <f t="shared" si="2"/>
        <v>0</v>
      </c>
      <c r="M14" s="433">
        <f t="shared" si="2"/>
        <v>0</v>
      </c>
      <c r="N14" s="433">
        <f t="shared" si="2"/>
        <v>0</v>
      </c>
      <c r="O14" s="433">
        <f t="shared" si="2"/>
        <v>0</v>
      </c>
      <c r="P14" s="433">
        <f t="shared" si="2"/>
        <v>0</v>
      </c>
      <c r="Q14" s="440">
        <f t="shared" si="2"/>
        <v>0</v>
      </c>
      <c r="R14" s="166"/>
    </row>
    <row r="15" spans="2:18" x14ac:dyDescent="0.3">
      <c r="B15" s="432" t="s">
        <v>273</v>
      </c>
      <c r="C15" s="151">
        <f>-(C14*$J$6)</f>
        <v>0</v>
      </c>
      <c r="D15" s="151">
        <f t="shared" ref="D15:O15" si="3">-(D14*$J$6)</f>
        <v>0</v>
      </c>
      <c r="E15" s="151">
        <f t="shared" si="3"/>
        <v>0</v>
      </c>
      <c r="F15" s="151">
        <f>-(F14*$J$6)</f>
        <v>0</v>
      </c>
      <c r="G15" s="151">
        <f t="shared" si="3"/>
        <v>0</v>
      </c>
      <c r="H15" s="151">
        <f t="shared" si="3"/>
        <v>0</v>
      </c>
      <c r="I15" s="151">
        <f>-(I14*$J$6)</f>
        <v>0</v>
      </c>
      <c r="J15" s="151">
        <f t="shared" si="3"/>
        <v>0</v>
      </c>
      <c r="K15" s="151">
        <f t="shared" si="3"/>
        <v>0</v>
      </c>
      <c r="L15" s="151">
        <f t="shared" si="3"/>
        <v>0</v>
      </c>
      <c r="M15" s="151">
        <f t="shared" si="3"/>
        <v>0</v>
      </c>
      <c r="N15" s="151">
        <f t="shared" si="3"/>
        <v>0</v>
      </c>
      <c r="O15" s="151">
        <f t="shared" si="3"/>
        <v>0</v>
      </c>
      <c r="P15" s="151">
        <f>-(P14*$J$6)</f>
        <v>0</v>
      </c>
      <c r="Q15" s="727">
        <f>-(Q14*$J$6)</f>
        <v>0</v>
      </c>
      <c r="R15" s="166"/>
    </row>
    <row r="16" spans="2:18" x14ac:dyDescent="0.3">
      <c r="B16" s="434" t="s">
        <v>274</v>
      </c>
      <c r="C16" s="435">
        <f>+SUM(C11:C15)</f>
        <v>0</v>
      </c>
      <c r="D16" s="435">
        <f t="shared" ref="D16:Q16" si="4">+SUM(D11:D15)</f>
        <v>0</v>
      </c>
      <c r="E16" s="435">
        <f t="shared" si="4"/>
        <v>0</v>
      </c>
      <c r="F16" s="435">
        <f t="shared" si="4"/>
        <v>0</v>
      </c>
      <c r="G16" s="435">
        <f t="shared" si="4"/>
        <v>0</v>
      </c>
      <c r="H16" s="435">
        <f t="shared" si="4"/>
        <v>0</v>
      </c>
      <c r="I16" s="435">
        <f t="shared" si="4"/>
        <v>0</v>
      </c>
      <c r="J16" s="435">
        <f t="shared" si="4"/>
        <v>0</v>
      </c>
      <c r="K16" s="435">
        <f t="shared" si="4"/>
        <v>0</v>
      </c>
      <c r="L16" s="435">
        <f t="shared" si="4"/>
        <v>0</v>
      </c>
      <c r="M16" s="435">
        <f t="shared" si="4"/>
        <v>0</v>
      </c>
      <c r="N16" s="435">
        <f t="shared" si="4"/>
        <v>0</v>
      </c>
      <c r="O16" s="435">
        <f t="shared" si="4"/>
        <v>0</v>
      </c>
      <c r="P16" s="435">
        <f t="shared" si="4"/>
        <v>0</v>
      </c>
      <c r="Q16" s="728">
        <f t="shared" si="4"/>
        <v>0</v>
      </c>
      <c r="R16" s="166"/>
    </row>
    <row r="17" spans="2:18" ht="13.5" thickBot="1" x14ac:dyDescent="0.35">
      <c r="B17" s="436"/>
      <c r="C17" s="437"/>
      <c r="D17" s="437"/>
      <c r="E17" s="437"/>
      <c r="F17" s="437"/>
      <c r="G17" s="437"/>
      <c r="H17" s="437"/>
      <c r="I17" s="437"/>
      <c r="J17" s="437"/>
      <c r="K17" s="437"/>
      <c r="L17" s="437"/>
      <c r="M17" s="437"/>
      <c r="N17" s="437"/>
      <c r="O17" s="437"/>
      <c r="P17" s="437"/>
      <c r="Q17" s="438"/>
      <c r="R17" s="166"/>
    </row>
    <row r="18" spans="2:18" ht="13.5" thickBot="1" x14ac:dyDescent="0.35">
      <c r="B18" s="426" t="s">
        <v>275</v>
      </c>
      <c r="C18" s="427"/>
      <c r="D18" s="427"/>
      <c r="E18" s="427"/>
      <c r="F18" s="427"/>
      <c r="G18" s="427"/>
      <c r="H18" s="427"/>
      <c r="I18" s="427"/>
      <c r="J18" s="427"/>
      <c r="K18" s="427"/>
      <c r="L18" s="427"/>
      <c r="M18" s="427"/>
      <c r="N18" s="427"/>
      <c r="O18" s="427"/>
      <c r="P18" s="427"/>
      <c r="Q18" s="428"/>
      <c r="R18" s="165"/>
    </row>
    <row r="19" spans="2:18" x14ac:dyDescent="0.3">
      <c r="B19" s="429" t="s">
        <v>276</v>
      </c>
      <c r="C19" s="430" t="e">
        <f>+'Operating Exps (CO)'!G53-'Operating Exps (CO)'!G19-'Operating Exps (CO)'!G20+'Operating Exps (CO)'!G61</f>
        <v>#REF!</v>
      </c>
      <c r="D19" s="431" t="e">
        <f>+C19*(1+$F$6)</f>
        <v>#REF!</v>
      </c>
      <c r="E19" s="431" t="e">
        <f t="shared" ref="E19:Q19" si="5">+D19*(1+$F$6)</f>
        <v>#REF!</v>
      </c>
      <c r="F19" s="431" t="e">
        <f t="shared" si="5"/>
        <v>#REF!</v>
      </c>
      <c r="G19" s="431" t="e">
        <f t="shared" si="5"/>
        <v>#REF!</v>
      </c>
      <c r="H19" s="431" t="e">
        <f t="shared" si="5"/>
        <v>#REF!</v>
      </c>
      <c r="I19" s="431" t="e">
        <f t="shared" si="5"/>
        <v>#REF!</v>
      </c>
      <c r="J19" s="431" t="e">
        <f t="shared" si="5"/>
        <v>#REF!</v>
      </c>
      <c r="K19" s="431" t="e">
        <f t="shared" si="5"/>
        <v>#REF!</v>
      </c>
      <c r="L19" s="431" t="e">
        <f t="shared" si="5"/>
        <v>#REF!</v>
      </c>
      <c r="M19" s="431" t="e">
        <f t="shared" si="5"/>
        <v>#REF!</v>
      </c>
      <c r="N19" s="431" t="e">
        <f t="shared" si="5"/>
        <v>#REF!</v>
      </c>
      <c r="O19" s="431" t="e">
        <f t="shared" si="5"/>
        <v>#REF!</v>
      </c>
      <c r="P19" s="431" t="e">
        <f t="shared" si="5"/>
        <v>#REF!</v>
      </c>
      <c r="Q19" s="726" t="e">
        <f t="shared" si="5"/>
        <v>#REF!</v>
      </c>
      <c r="R19" s="165"/>
    </row>
    <row r="20" spans="2:18" x14ac:dyDescent="0.3">
      <c r="B20" s="432" t="s">
        <v>277</v>
      </c>
      <c r="C20" s="151" t="e">
        <f>+'Operating Exps (CO)'!G19+'Operating Exps (CO)'!G20</f>
        <v>#REF!</v>
      </c>
      <c r="D20" s="433" t="e">
        <f>+C20*(1+$F$5)</f>
        <v>#REF!</v>
      </c>
      <c r="E20" s="433" t="e">
        <f>+D20*(1+$F$5)</f>
        <v>#REF!</v>
      </c>
      <c r="F20" s="433" t="e">
        <f t="shared" ref="F20:Q20" si="6">+E20*(1+$F$5)</f>
        <v>#REF!</v>
      </c>
      <c r="G20" s="433" t="e">
        <f t="shared" si="6"/>
        <v>#REF!</v>
      </c>
      <c r="H20" s="433" t="e">
        <f t="shared" si="6"/>
        <v>#REF!</v>
      </c>
      <c r="I20" s="433" t="e">
        <f t="shared" si="6"/>
        <v>#REF!</v>
      </c>
      <c r="J20" s="433" t="e">
        <f t="shared" si="6"/>
        <v>#REF!</v>
      </c>
      <c r="K20" s="433" t="e">
        <f t="shared" si="6"/>
        <v>#REF!</v>
      </c>
      <c r="L20" s="433" t="e">
        <f t="shared" si="6"/>
        <v>#REF!</v>
      </c>
      <c r="M20" s="433" t="e">
        <f t="shared" si="6"/>
        <v>#REF!</v>
      </c>
      <c r="N20" s="433" t="e">
        <f t="shared" si="6"/>
        <v>#REF!</v>
      </c>
      <c r="O20" s="433" t="e">
        <f t="shared" si="6"/>
        <v>#REF!</v>
      </c>
      <c r="P20" s="433" t="e">
        <f t="shared" si="6"/>
        <v>#REF!</v>
      </c>
      <c r="Q20" s="440" t="e">
        <f t="shared" si="6"/>
        <v>#REF!</v>
      </c>
      <c r="R20" s="165"/>
    </row>
    <row r="21" spans="2:18" x14ac:dyDescent="0.3">
      <c r="B21" s="432" t="s">
        <v>278</v>
      </c>
      <c r="C21" s="151" t="e">
        <f>+'Operating Exps (CO)'!G60</f>
        <v>#REF!</v>
      </c>
      <c r="D21" s="433" t="e">
        <f>+C21*(1+$F$7)</f>
        <v>#REF!</v>
      </c>
      <c r="E21" s="433" t="e">
        <f t="shared" ref="E21:Q21" si="7">+D21*(1+$F$7)</f>
        <v>#REF!</v>
      </c>
      <c r="F21" s="433" t="e">
        <f t="shared" si="7"/>
        <v>#REF!</v>
      </c>
      <c r="G21" s="433" t="e">
        <f t="shared" si="7"/>
        <v>#REF!</v>
      </c>
      <c r="H21" s="433" t="e">
        <f t="shared" si="7"/>
        <v>#REF!</v>
      </c>
      <c r="I21" s="433" t="e">
        <f t="shared" si="7"/>
        <v>#REF!</v>
      </c>
      <c r="J21" s="433" t="e">
        <f t="shared" si="7"/>
        <v>#REF!</v>
      </c>
      <c r="K21" s="433" t="e">
        <f t="shared" si="7"/>
        <v>#REF!</v>
      </c>
      <c r="L21" s="433" t="e">
        <f t="shared" si="7"/>
        <v>#REF!</v>
      </c>
      <c r="M21" s="433" t="e">
        <f t="shared" si="7"/>
        <v>#REF!</v>
      </c>
      <c r="N21" s="433" t="e">
        <f t="shared" si="7"/>
        <v>#REF!</v>
      </c>
      <c r="O21" s="433" t="e">
        <f t="shared" si="7"/>
        <v>#REF!</v>
      </c>
      <c r="P21" s="433" t="e">
        <f t="shared" si="7"/>
        <v>#REF!</v>
      </c>
      <c r="Q21" s="440" t="e">
        <f t="shared" si="7"/>
        <v>#REF!</v>
      </c>
      <c r="R21" s="166"/>
    </row>
    <row r="22" spans="2:18" x14ac:dyDescent="0.3">
      <c r="B22" s="434" t="s">
        <v>279</v>
      </c>
      <c r="C22" s="435" t="e">
        <f>+SUM(C19:C21)</f>
        <v>#REF!</v>
      </c>
      <c r="D22" s="435" t="e">
        <f t="shared" ref="D22:Q22" si="8">+SUM(D19:D21)</f>
        <v>#REF!</v>
      </c>
      <c r="E22" s="435" t="e">
        <f t="shared" si="8"/>
        <v>#REF!</v>
      </c>
      <c r="F22" s="435" t="e">
        <f t="shared" si="8"/>
        <v>#REF!</v>
      </c>
      <c r="G22" s="435" t="e">
        <f t="shared" si="8"/>
        <v>#REF!</v>
      </c>
      <c r="H22" s="435" t="e">
        <f t="shared" si="8"/>
        <v>#REF!</v>
      </c>
      <c r="I22" s="435" t="e">
        <f t="shared" si="8"/>
        <v>#REF!</v>
      </c>
      <c r="J22" s="435" t="e">
        <f t="shared" si="8"/>
        <v>#REF!</v>
      </c>
      <c r="K22" s="435" t="e">
        <f t="shared" si="8"/>
        <v>#REF!</v>
      </c>
      <c r="L22" s="435" t="e">
        <f t="shared" si="8"/>
        <v>#REF!</v>
      </c>
      <c r="M22" s="435" t="e">
        <f t="shared" si="8"/>
        <v>#REF!</v>
      </c>
      <c r="N22" s="435" t="e">
        <f t="shared" si="8"/>
        <v>#REF!</v>
      </c>
      <c r="O22" s="435" t="e">
        <f t="shared" si="8"/>
        <v>#REF!</v>
      </c>
      <c r="P22" s="435" t="e">
        <f t="shared" si="8"/>
        <v>#REF!</v>
      </c>
      <c r="Q22" s="728" t="e">
        <f t="shared" si="8"/>
        <v>#REF!</v>
      </c>
      <c r="R22" s="166"/>
    </row>
    <row r="23" spans="2:18" x14ac:dyDescent="0.3">
      <c r="B23" s="439"/>
      <c r="C23" s="151"/>
      <c r="D23" s="433"/>
      <c r="E23" s="433"/>
      <c r="F23" s="433"/>
      <c r="G23" s="433"/>
      <c r="H23" s="433"/>
      <c r="I23" s="433"/>
      <c r="J23" s="433"/>
      <c r="K23" s="433"/>
      <c r="L23" s="433"/>
      <c r="M23" s="433"/>
      <c r="N23" s="433"/>
      <c r="O23" s="433"/>
      <c r="P23" s="433"/>
      <c r="Q23" s="440"/>
      <c r="R23" s="166"/>
    </row>
    <row r="24" spans="2:18" x14ac:dyDescent="0.3">
      <c r="B24" s="434" t="s">
        <v>280</v>
      </c>
      <c r="C24" s="435" t="e">
        <f>+C16-C22</f>
        <v>#REF!</v>
      </c>
      <c r="D24" s="435" t="e">
        <f t="shared" ref="D24:Q24" si="9">+D16-D22</f>
        <v>#REF!</v>
      </c>
      <c r="E24" s="435" t="e">
        <f t="shared" si="9"/>
        <v>#REF!</v>
      </c>
      <c r="F24" s="435" t="e">
        <f t="shared" si="9"/>
        <v>#REF!</v>
      </c>
      <c r="G24" s="435" t="e">
        <f t="shared" si="9"/>
        <v>#REF!</v>
      </c>
      <c r="H24" s="435" t="e">
        <f t="shared" si="9"/>
        <v>#REF!</v>
      </c>
      <c r="I24" s="435" t="e">
        <f t="shared" si="9"/>
        <v>#REF!</v>
      </c>
      <c r="J24" s="435" t="e">
        <f t="shared" si="9"/>
        <v>#REF!</v>
      </c>
      <c r="K24" s="435" t="e">
        <f t="shared" si="9"/>
        <v>#REF!</v>
      </c>
      <c r="L24" s="435" t="e">
        <f t="shared" si="9"/>
        <v>#REF!</v>
      </c>
      <c r="M24" s="435" t="e">
        <f t="shared" si="9"/>
        <v>#REF!</v>
      </c>
      <c r="N24" s="435" t="e">
        <f t="shared" si="9"/>
        <v>#REF!</v>
      </c>
      <c r="O24" s="435" t="e">
        <f t="shared" si="9"/>
        <v>#REF!</v>
      </c>
      <c r="P24" s="435" t="e">
        <f t="shared" si="9"/>
        <v>#REF!</v>
      </c>
      <c r="Q24" s="728" t="e">
        <f t="shared" si="9"/>
        <v>#REF!</v>
      </c>
      <c r="R24" s="166"/>
    </row>
    <row r="25" spans="2:18" ht="13.5" thickBot="1" x14ac:dyDescent="0.35">
      <c r="B25" s="436"/>
      <c r="C25" s="437"/>
      <c r="D25" s="437"/>
      <c r="E25" s="437"/>
      <c r="F25" s="437"/>
      <c r="G25" s="437"/>
      <c r="H25" s="437"/>
      <c r="I25" s="437"/>
      <c r="J25" s="437"/>
      <c r="K25" s="437"/>
      <c r="L25" s="437"/>
      <c r="M25" s="437"/>
      <c r="N25" s="437"/>
      <c r="O25" s="437"/>
      <c r="P25" s="437"/>
      <c r="Q25" s="438"/>
      <c r="R25" s="166"/>
    </row>
    <row r="26" spans="2:18" ht="13.5" thickBot="1" x14ac:dyDescent="0.35">
      <c r="B26" s="426" t="s">
        <v>281</v>
      </c>
      <c r="C26" s="427"/>
      <c r="D26" s="427"/>
      <c r="E26" s="427"/>
      <c r="F26" s="427"/>
      <c r="G26" s="427"/>
      <c r="H26" s="427"/>
      <c r="I26" s="427"/>
      <c r="J26" s="427"/>
      <c r="K26" s="427"/>
      <c r="L26" s="427"/>
      <c r="M26" s="427"/>
      <c r="N26" s="427"/>
      <c r="O26" s="427"/>
      <c r="P26" s="427"/>
      <c r="Q26" s="428"/>
      <c r="R26" s="165"/>
    </row>
    <row r="27" spans="2:18" x14ac:dyDescent="0.3">
      <c r="B27" s="429" t="s">
        <v>26</v>
      </c>
      <c r="C27" s="430" t="str">
        <f>+'Sources (CO)'!H6</f>
        <v/>
      </c>
      <c r="D27" s="431" t="str">
        <f>+C27</f>
        <v/>
      </c>
      <c r="E27" s="431" t="str">
        <f t="shared" ref="E27:Q30" si="10">+D27</f>
        <v/>
      </c>
      <c r="F27" s="431" t="str">
        <f t="shared" si="10"/>
        <v/>
      </c>
      <c r="G27" s="431" t="str">
        <f t="shared" si="10"/>
        <v/>
      </c>
      <c r="H27" s="431" t="str">
        <f t="shared" si="10"/>
        <v/>
      </c>
      <c r="I27" s="431" t="str">
        <f t="shared" si="10"/>
        <v/>
      </c>
      <c r="J27" s="431" t="str">
        <f t="shared" si="10"/>
        <v/>
      </c>
      <c r="K27" s="431" t="str">
        <f t="shared" si="10"/>
        <v/>
      </c>
      <c r="L27" s="431" t="str">
        <f t="shared" si="10"/>
        <v/>
      </c>
      <c r="M27" s="431" t="str">
        <f t="shared" si="10"/>
        <v/>
      </c>
      <c r="N27" s="431" t="str">
        <f t="shared" si="10"/>
        <v/>
      </c>
      <c r="O27" s="431" t="str">
        <f t="shared" si="10"/>
        <v/>
      </c>
      <c r="P27" s="431" t="str">
        <f t="shared" si="10"/>
        <v/>
      </c>
      <c r="Q27" s="726" t="str">
        <f t="shared" si="10"/>
        <v/>
      </c>
      <c r="R27" s="166"/>
    </row>
    <row r="28" spans="2:18" x14ac:dyDescent="0.3">
      <c r="B28" s="432" t="s">
        <v>27</v>
      </c>
      <c r="C28" s="151">
        <f>+'Sources (CO)'!H7</f>
        <v>0</v>
      </c>
      <c r="D28" s="433">
        <f>+C28</f>
        <v>0</v>
      </c>
      <c r="E28" s="433">
        <f t="shared" si="10"/>
        <v>0</v>
      </c>
      <c r="F28" s="433">
        <f t="shared" si="10"/>
        <v>0</v>
      </c>
      <c r="G28" s="433">
        <f t="shared" si="10"/>
        <v>0</v>
      </c>
      <c r="H28" s="433">
        <f t="shared" si="10"/>
        <v>0</v>
      </c>
      <c r="I28" s="433">
        <f t="shared" si="10"/>
        <v>0</v>
      </c>
      <c r="J28" s="433">
        <f t="shared" si="10"/>
        <v>0</v>
      </c>
      <c r="K28" s="433">
        <f t="shared" si="10"/>
        <v>0</v>
      </c>
      <c r="L28" s="433">
        <f t="shared" si="10"/>
        <v>0</v>
      </c>
      <c r="M28" s="433">
        <f t="shared" si="10"/>
        <v>0</v>
      </c>
      <c r="N28" s="433">
        <f t="shared" si="10"/>
        <v>0</v>
      </c>
      <c r="O28" s="433">
        <f t="shared" si="10"/>
        <v>0</v>
      </c>
      <c r="P28" s="433">
        <f t="shared" si="10"/>
        <v>0</v>
      </c>
      <c r="Q28" s="440">
        <f t="shared" si="10"/>
        <v>0</v>
      </c>
      <c r="R28" s="166"/>
    </row>
    <row r="29" spans="2:18" x14ac:dyDescent="0.3">
      <c r="B29" s="432" t="s">
        <v>28</v>
      </c>
      <c r="C29" s="151">
        <f>+'Sources (CO)'!H8</f>
        <v>0</v>
      </c>
      <c r="D29" s="433">
        <f>+C29</f>
        <v>0</v>
      </c>
      <c r="E29" s="433">
        <f t="shared" si="10"/>
        <v>0</v>
      </c>
      <c r="F29" s="433">
        <f t="shared" si="10"/>
        <v>0</v>
      </c>
      <c r="G29" s="433">
        <f t="shared" si="10"/>
        <v>0</v>
      </c>
      <c r="H29" s="433">
        <f t="shared" si="10"/>
        <v>0</v>
      </c>
      <c r="I29" s="433">
        <f t="shared" si="10"/>
        <v>0</v>
      </c>
      <c r="J29" s="433">
        <f t="shared" si="10"/>
        <v>0</v>
      </c>
      <c r="K29" s="433">
        <f t="shared" si="10"/>
        <v>0</v>
      </c>
      <c r="L29" s="433">
        <f t="shared" si="10"/>
        <v>0</v>
      </c>
      <c r="M29" s="433">
        <f t="shared" si="10"/>
        <v>0</v>
      </c>
      <c r="N29" s="433">
        <f t="shared" si="10"/>
        <v>0</v>
      </c>
      <c r="O29" s="433">
        <f t="shared" si="10"/>
        <v>0</v>
      </c>
      <c r="P29" s="433">
        <f t="shared" si="10"/>
        <v>0</v>
      </c>
      <c r="Q29" s="440">
        <f t="shared" si="10"/>
        <v>0</v>
      </c>
      <c r="R29" s="166"/>
    </row>
    <row r="30" spans="2:18" x14ac:dyDescent="0.3">
      <c r="B30" s="432" t="s">
        <v>58</v>
      </c>
      <c r="C30" s="151">
        <f>+SUM('Sources (CO)'!H9:H12)</f>
        <v>0</v>
      </c>
      <c r="D30" s="433">
        <f>+C30</f>
        <v>0</v>
      </c>
      <c r="E30" s="433">
        <f t="shared" si="10"/>
        <v>0</v>
      </c>
      <c r="F30" s="433">
        <f t="shared" si="10"/>
        <v>0</v>
      </c>
      <c r="G30" s="433">
        <f t="shared" si="10"/>
        <v>0</v>
      </c>
      <c r="H30" s="433">
        <f t="shared" si="10"/>
        <v>0</v>
      </c>
      <c r="I30" s="433">
        <f t="shared" si="10"/>
        <v>0</v>
      </c>
      <c r="J30" s="433">
        <f t="shared" si="10"/>
        <v>0</v>
      </c>
      <c r="K30" s="433">
        <f t="shared" si="10"/>
        <v>0</v>
      </c>
      <c r="L30" s="433">
        <f t="shared" si="10"/>
        <v>0</v>
      </c>
      <c r="M30" s="433">
        <f t="shared" si="10"/>
        <v>0</v>
      </c>
      <c r="N30" s="433">
        <f t="shared" si="10"/>
        <v>0</v>
      </c>
      <c r="O30" s="433">
        <f t="shared" si="10"/>
        <v>0</v>
      </c>
      <c r="P30" s="433">
        <f t="shared" si="10"/>
        <v>0</v>
      </c>
      <c r="Q30" s="440">
        <f t="shared" si="10"/>
        <v>0</v>
      </c>
      <c r="R30" s="165"/>
    </row>
    <row r="31" spans="2:18" x14ac:dyDescent="0.3">
      <c r="B31" s="434" t="s">
        <v>282</v>
      </c>
      <c r="C31" s="435">
        <f>+SUM(C27:C30)</f>
        <v>0</v>
      </c>
      <c r="D31" s="435">
        <f t="shared" ref="D31:Q31" si="11">+SUM(D27:D30)</f>
        <v>0</v>
      </c>
      <c r="E31" s="435">
        <f t="shared" si="11"/>
        <v>0</v>
      </c>
      <c r="F31" s="435">
        <f t="shared" si="11"/>
        <v>0</v>
      </c>
      <c r="G31" s="435">
        <f t="shared" si="11"/>
        <v>0</v>
      </c>
      <c r="H31" s="435">
        <f t="shared" si="11"/>
        <v>0</v>
      </c>
      <c r="I31" s="435">
        <f t="shared" si="11"/>
        <v>0</v>
      </c>
      <c r="J31" s="435">
        <f t="shared" si="11"/>
        <v>0</v>
      </c>
      <c r="K31" s="435">
        <f t="shared" si="11"/>
        <v>0</v>
      </c>
      <c r="L31" s="435">
        <f t="shared" si="11"/>
        <v>0</v>
      </c>
      <c r="M31" s="435">
        <f t="shared" si="11"/>
        <v>0</v>
      </c>
      <c r="N31" s="435">
        <f t="shared" si="11"/>
        <v>0</v>
      </c>
      <c r="O31" s="435">
        <f t="shared" si="11"/>
        <v>0</v>
      </c>
      <c r="P31" s="435">
        <f t="shared" si="11"/>
        <v>0</v>
      </c>
      <c r="Q31" s="728">
        <f t="shared" si="11"/>
        <v>0</v>
      </c>
      <c r="R31" s="165"/>
    </row>
    <row r="32" spans="2:18" x14ac:dyDescent="0.3">
      <c r="B32" s="441"/>
      <c r="C32" s="442"/>
      <c r="D32" s="442"/>
      <c r="E32" s="442"/>
      <c r="F32" s="442"/>
      <c r="G32" s="442"/>
      <c r="H32" s="442"/>
      <c r="I32" s="442"/>
      <c r="J32" s="442"/>
      <c r="K32" s="442"/>
      <c r="L32" s="442"/>
      <c r="M32" s="442"/>
      <c r="N32" s="442"/>
      <c r="O32" s="442"/>
      <c r="P32" s="442"/>
      <c r="Q32" s="443"/>
    </row>
    <row r="33" spans="2:18" x14ac:dyDescent="0.3">
      <c r="B33" s="434" t="s">
        <v>283</v>
      </c>
      <c r="C33" s="435" t="e">
        <f>+C24-C31</f>
        <v>#REF!</v>
      </c>
      <c r="D33" s="435" t="e">
        <f t="shared" ref="D33:Q33" si="12">+D24-D31</f>
        <v>#REF!</v>
      </c>
      <c r="E33" s="435" t="e">
        <f t="shared" si="12"/>
        <v>#REF!</v>
      </c>
      <c r="F33" s="435" t="e">
        <f t="shared" si="12"/>
        <v>#REF!</v>
      </c>
      <c r="G33" s="435" t="e">
        <f t="shared" si="12"/>
        <v>#REF!</v>
      </c>
      <c r="H33" s="435" t="e">
        <f t="shared" si="12"/>
        <v>#REF!</v>
      </c>
      <c r="I33" s="435" t="e">
        <f t="shared" si="12"/>
        <v>#REF!</v>
      </c>
      <c r="J33" s="435" t="e">
        <f t="shared" si="12"/>
        <v>#REF!</v>
      </c>
      <c r="K33" s="435" t="e">
        <f t="shared" si="12"/>
        <v>#REF!</v>
      </c>
      <c r="L33" s="435" t="e">
        <f t="shared" si="12"/>
        <v>#REF!</v>
      </c>
      <c r="M33" s="435" t="e">
        <f t="shared" si="12"/>
        <v>#REF!</v>
      </c>
      <c r="N33" s="435" t="e">
        <f t="shared" si="12"/>
        <v>#REF!</v>
      </c>
      <c r="O33" s="435" t="e">
        <f t="shared" si="12"/>
        <v>#REF!</v>
      </c>
      <c r="P33" s="435" t="e">
        <f t="shared" si="12"/>
        <v>#REF!</v>
      </c>
      <c r="Q33" s="728" t="e">
        <f t="shared" si="12"/>
        <v>#REF!</v>
      </c>
      <c r="R33" s="165"/>
    </row>
    <row r="34" spans="2:18" x14ac:dyDescent="0.3">
      <c r="B34" s="439"/>
      <c r="C34" s="151"/>
      <c r="D34" s="433"/>
      <c r="E34" s="433"/>
      <c r="F34" s="433"/>
      <c r="G34" s="433"/>
      <c r="H34" s="433"/>
      <c r="I34" s="433"/>
      <c r="J34" s="433"/>
      <c r="K34" s="433"/>
      <c r="L34" s="433"/>
      <c r="M34" s="433"/>
      <c r="N34" s="433"/>
      <c r="O34" s="433"/>
      <c r="P34" s="433"/>
      <c r="Q34" s="440"/>
    </row>
    <row r="35" spans="2:18" x14ac:dyDescent="0.3">
      <c r="B35" s="444" t="s">
        <v>287</v>
      </c>
      <c r="C35" s="641" t="e">
        <f>+C24/C27</f>
        <v>#REF!</v>
      </c>
      <c r="D35" s="641" t="e">
        <f t="shared" ref="D35:P35" si="13">+D24/D27</f>
        <v>#REF!</v>
      </c>
      <c r="E35" s="641" t="e">
        <f t="shared" si="13"/>
        <v>#REF!</v>
      </c>
      <c r="F35" s="641" t="e">
        <f t="shared" si="13"/>
        <v>#REF!</v>
      </c>
      <c r="G35" s="641" t="e">
        <f t="shared" si="13"/>
        <v>#REF!</v>
      </c>
      <c r="H35" s="641" t="e">
        <f t="shared" si="13"/>
        <v>#REF!</v>
      </c>
      <c r="I35" s="641" t="e">
        <f t="shared" si="13"/>
        <v>#REF!</v>
      </c>
      <c r="J35" s="641" t="e">
        <f t="shared" si="13"/>
        <v>#REF!</v>
      </c>
      <c r="K35" s="641" t="e">
        <f t="shared" si="13"/>
        <v>#REF!</v>
      </c>
      <c r="L35" s="641" t="e">
        <f t="shared" si="13"/>
        <v>#REF!</v>
      </c>
      <c r="M35" s="641" t="e">
        <f t="shared" si="13"/>
        <v>#REF!</v>
      </c>
      <c r="N35" s="641" t="e">
        <f t="shared" si="13"/>
        <v>#REF!</v>
      </c>
      <c r="O35" s="641" t="e">
        <f t="shared" si="13"/>
        <v>#REF!</v>
      </c>
      <c r="P35" s="641" t="e">
        <f t="shared" si="13"/>
        <v>#REF!</v>
      </c>
      <c r="Q35" s="729" t="e">
        <f>+Q24/Q27</f>
        <v>#REF!</v>
      </c>
    </row>
    <row r="36" spans="2:18" ht="13.5" thickBot="1" x14ac:dyDescent="0.35">
      <c r="B36" s="445" t="s">
        <v>284</v>
      </c>
      <c r="C36" s="642" t="e">
        <f>+C24/C31</f>
        <v>#REF!</v>
      </c>
      <c r="D36" s="642" t="e">
        <f t="shared" ref="D36:P36" si="14">+D24/D31</f>
        <v>#REF!</v>
      </c>
      <c r="E36" s="642" t="e">
        <f t="shared" si="14"/>
        <v>#REF!</v>
      </c>
      <c r="F36" s="642" t="e">
        <f t="shared" si="14"/>
        <v>#REF!</v>
      </c>
      <c r="G36" s="642" t="e">
        <f t="shared" si="14"/>
        <v>#REF!</v>
      </c>
      <c r="H36" s="642" t="e">
        <f t="shared" si="14"/>
        <v>#REF!</v>
      </c>
      <c r="I36" s="642" t="e">
        <f t="shared" si="14"/>
        <v>#REF!</v>
      </c>
      <c r="J36" s="642" t="e">
        <f t="shared" si="14"/>
        <v>#REF!</v>
      </c>
      <c r="K36" s="642" t="e">
        <f t="shared" si="14"/>
        <v>#REF!</v>
      </c>
      <c r="L36" s="642" t="e">
        <f t="shared" si="14"/>
        <v>#REF!</v>
      </c>
      <c r="M36" s="642" t="e">
        <f t="shared" si="14"/>
        <v>#REF!</v>
      </c>
      <c r="N36" s="642" t="e">
        <f t="shared" si="14"/>
        <v>#REF!</v>
      </c>
      <c r="O36" s="642" t="e">
        <f t="shared" si="14"/>
        <v>#REF!</v>
      </c>
      <c r="P36" s="642" t="e">
        <f t="shared" si="14"/>
        <v>#REF!</v>
      </c>
      <c r="Q36" s="730" t="e">
        <f>+Q24/Q31</f>
        <v>#REF!</v>
      </c>
    </row>
    <row r="37" spans="2:18" ht="13.5" thickBot="1" x14ac:dyDescent="0.35">
      <c r="B37" s="418"/>
      <c r="C37" s="418"/>
      <c r="D37" s="418"/>
      <c r="E37" s="418"/>
      <c r="F37" s="418"/>
      <c r="G37" s="418"/>
      <c r="H37" s="418"/>
      <c r="I37" s="418"/>
      <c r="J37" s="418"/>
      <c r="K37" s="418"/>
      <c r="L37" s="418"/>
      <c r="M37" s="418"/>
      <c r="N37" s="418"/>
      <c r="O37" s="418"/>
    </row>
    <row r="38" spans="2:18" ht="13.5" thickBot="1" x14ac:dyDescent="0.35">
      <c r="B38" s="731" t="s">
        <v>30</v>
      </c>
      <c r="C38" s="732" t="e">
        <f>+'Comparative Summary (CO)'!C7-'Cash Flow (CO)'!C33</f>
        <v>#REF!</v>
      </c>
      <c r="D38" s="732" t="e">
        <f>+C38-D33</f>
        <v>#REF!</v>
      </c>
      <c r="E38" s="732" t="e">
        <f t="shared" ref="E38:Q38" si="15">+D38-E33</f>
        <v>#REF!</v>
      </c>
      <c r="F38" s="732" t="e">
        <f t="shared" si="15"/>
        <v>#REF!</v>
      </c>
      <c r="G38" s="732" t="e">
        <f t="shared" si="15"/>
        <v>#REF!</v>
      </c>
      <c r="H38" s="732" t="e">
        <f t="shared" si="15"/>
        <v>#REF!</v>
      </c>
      <c r="I38" s="732" t="e">
        <f t="shared" si="15"/>
        <v>#REF!</v>
      </c>
      <c r="J38" s="732" t="e">
        <f t="shared" si="15"/>
        <v>#REF!</v>
      </c>
      <c r="K38" s="732" t="e">
        <f t="shared" si="15"/>
        <v>#REF!</v>
      </c>
      <c r="L38" s="732" t="e">
        <f t="shared" si="15"/>
        <v>#REF!</v>
      </c>
      <c r="M38" s="732" t="e">
        <f>+L38-M33</f>
        <v>#REF!</v>
      </c>
      <c r="N38" s="732" t="e">
        <f t="shared" si="15"/>
        <v>#REF!</v>
      </c>
      <c r="O38" s="732" t="e">
        <f t="shared" si="15"/>
        <v>#REF!</v>
      </c>
      <c r="P38" s="732" t="e">
        <f>+O38-P33</f>
        <v>#REF!</v>
      </c>
      <c r="Q38" s="733" t="e">
        <f t="shared" si="15"/>
        <v>#REF!</v>
      </c>
    </row>
    <row r="39" spans="2:18" x14ac:dyDescent="0.3">
      <c r="B39" s="167"/>
      <c r="C39" s="166"/>
      <c r="D39" s="167"/>
      <c r="E39" s="167"/>
      <c r="F39" s="167"/>
      <c r="G39" s="167"/>
      <c r="H39" s="167"/>
      <c r="I39" s="167"/>
      <c r="J39" s="167"/>
      <c r="K39" s="167"/>
      <c r="L39" s="165"/>
      <c r="M39" s="165"/>
      <c r="N39" s="165"/>
      <c r="O39" s="165"/>
      <c r="P39" s="418"/>
      <c r="Q39" s="417" t="e">
        <f>+#REF!</f>
        <v>#REF!</v>
      </c>
    </row>
    <row r="40" spans="2:18" x14ac:dyDescent="0.3">
      <c r="B40" s="167"/>
      <c r="C40" s="166"/>
      <c r="D40" s="167"/>
      <c r="E40" s="167"/>
      <c r="F40" s="167"/>
      <c r="G40" s="167"/>
      <c r="H40" s="167"/>
      <c r="I40" s="167"/>
      <c r="J40" s="167"/>
      <c r="K40" s="167"/>
      <c r="L40" s="165"/>
      <c r="M40" s="165"/>
      <c r="N40" s="165"/>
      <c r="O40" s="165"/>
      <c r="P40" s="446" t="s">
        <v>405</v>
      </c>
      <c r="Q40" s="740">
        <f ca="1">TODAY()</f>
        <v>45659</v>
      </c>
    </row>
    <row r="41" spans="2:18" x14ac:dyDescent="0.3">
      <c r="B41" s="167"/>
      <c r="C41" s="166"/>
      <c r="D41" s="167"/>
      <c r="E41" s="167" t="s">
        <v>56</v>
      </c>
      <c r="F41" s="167" t="s">
        <v>56</v>
      </c>
      <c r="G41" s="167"/>
      <c r="H41" s="167"/>
      <c r="I41" s="167"/>
      <c r="J41" s="167" t="s">
        <v>56</v>
      </c>
      <c r="K41" s="167"/>
      <c r="L41" s="165"/>
      <c r="M41" s="165"/>
      <c r="N41" s="165"/>
      <c r="O41" s="165"/>
    </row>
    <row r="42" spans="2:18" x14ac:dyDescent="0.3">
      <c r="B42" s="167"/>
      <c r="C42" s="166"/>
      <c r="D42" s="167"/>
      <c r="E42" s="167" t="s">
        <v>56</v>
      </c>
      <c r="F42" s="167" t="s">
        <v>56</v>
      </c>
      <c r="G42" s="167"/>
      <c r="H42" s="167" t="s">
        <v>56</v>
      </c>
      <c r="I42" s="167"/>
      <c r="J42" s="167" t="s">
        <v>56</v>
      </c>
      <c r="K42" s="167"/>
      <c r="L42" s="165"/>
      <c r="M42" s="165"/>
      <c r="N42" s="165"/>
      <c r="O42" s="165"/>
    </row>
    <row r="43" spans="2:18" x14ac:dyDescent="0.3">
      <c r="B43" s="167"/>
      <c r="C43" s="166"/>
      <c r="D43" s="167"/>
      <c r="E43" s="167" t="s">
        <v>56</v>
      </c>
      <c r="F43" s="167" t="s">
        <v>56</v>
      </c>
      <c r="G43" s="167"/>
      <c r="H43" s="167"/>
      <c r="I43" s="167"/>
      <c r="J43" s="167"/>
      <c r="K43" s="167"/>
      <c r="L43" s="165"/>
      <c r="M43" s="165"/>
      <c r="N43" s="165"/>
      <c r="O43" s="165"/>
      <c r="P43" s="165"/>
      <c r="Q43" s="165"/>
    </row>
    <row r="53" spans="2:11" x14ac:dyDescent="0.3">
      <c r="B53" s="167"/>
      <c r="C53" s="167"/>
      <c r="D53" s="167"/>
      <c r="E53" s="167"/>
      <c r="F53" s="167"/>
      <c r="G53" s="167"/>
      <c r="H53" s="167"/>
      <c r="I53" s="167"/>
      <c r="J53" s="167"/>
      <c r="K53" s="167"/>
    </row>
  </sheetData>
  <sheetProtection algorithmName="SHA-512" hashValue="djTdcLegMMODwwA9b4NPf62Et+y7aGLtO5yHYYFBTmY0jsD1wubdvW3zqBfPT/leY3mPVCsskR8PW9wziAoAXQ==" saltValue="HvMCf7HThS+rZlMLSrmpnA==" spinCount="100000" sheet="1" objects="1" scenarios="1"/>
  <mergeCells count="4">
    <mergeCell ref="B1:Q1"/>
    <mergeCell ref="B2:Q2"/>
    <mergeCell ref="C4:J4"/>
    <mergeCell ref="G8:J8"/>
  </mergeCells>
  <pageMargins left="0.7" right="0.7" top="0.75" bottom="0.75" header="0.3" footer="0.3"/>
  <pageSetup paperSize="5" scale="61"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5">
    <tabColor theme="3" tint="0.39997558519241921"/>
    <pageSetUpPr fitToPage="1"/>
  </sheetPr>
  <dimension ref="B1:AB58"/>
  <sheetViews>
    <sheetView showGridLines="0" zoomScale="70" zoomScaleNormal="70" workbookViewId="0">
      <selection activeCell="J18" sqref="J18"/>
    </sheetView>
  </sheetViews>
  <sheetFormatPr defaultColWidth="9.1796875" defaultRowHeight="13" x14ac:dyDescent="0.3"/>
  <cols>
    <col min="1" max="1" width="2.81640625" style="21" customWidth="1"/>
    <col min="2" max="2" width="24.26953125" style="21" customWidth="1"/>
    <col min="3" max="3" width="28.54296875" style="21" customWidth="1"/>
    <col min="4" max="4" width="4.453125" style="21" customWidth="1"/>
    <col min="5" max="5" width="24.26953125" style="21" customWidth="1"/>
    <col min="6" max="6" width="28.54296875" style="21" customWidth="1"/>
    <col min="7" max="10" width="9.1796875" style="21"/>
    <col min="11" max="11" width="14.453125" style="21" customWidth="1"/>
    <col min="12" max="12" width="11" style="21" customWidth="1"/>
    <col min="13" max="13" width="16.26953125" style="21" customWidth="1"/>
    <col min="14" max="16384" width="9.1796875" style="21"/>
  </cols>
  <sheetData>
    <row r="1" spans="2:28" ht="14.25" customHeight="1" thickBot="1" x14ac:dyDescent="0.35">
      <c r="B1" s="2283" t="e">
        <f>#REF!</f>
        <v>#REF!</v>
      </c>
      <c r="C1" s="2284"/>
      <c r="D1" s="2284"/>
      <c r="E1" s="2284"/>
      <c r="F1" s="2285"/>
      <c r="H1" s="2325" t="s">
        <v>474</v>
      </c>
      <c r="I1" s="2326"/>
      <c r="J1" s="2326"/>
      <c r="K1" s="2326"/>
      <c r="L1" s="2326"/>
      <c r="M1" s="2327"/>
    </row>
    <row r="2" spans="2:28" ht="14.25" customHeight="1" thickBot="1" x14ac:dyDescent="0.35">
      <c r="B2" s="2458" t="s">
        <v>449</v>
      </c>
      <c r="C2" s="2459"/>
      <c r="D2" s="2459"/>
      <c r="E2" s="2459"/>
      <c r="F2" s="2460"/>
      <c r="H2" s="2328"/>
      <c r="I2" s="2329"/>
      <c r="J2" s="2329"/>
      <c r="K2" s="2329"/>
      <c r="L2" s="2329"/>
      <c r="M2" s="2330"/>
      <c r="R2" s="448"/>
      <c r="S2" s="448"/>
      <c r="T2" s="448"/>
      <c r="U2" s="448"/>
      <c r="V2" s="448"/>
      <c r="W2" s="448"/>
      <c r="X2" s="448"/>
      <c r="Y2" s="448"/>
      <c r="Z2" s="448"/>
      <c r="AA2" s="448"/>
      <c r="AB2" s="448"/>
    </row>
    <row r="3" spans="2:28" ht="14.25" customHeight="1" thickBot="1" x14ac:dyDescent="0.35">
      <c r="B3" s="2461"/>
      <c r="C3" s="2462"/>
      <c r="D3" s="2462"/>
      <c r="E3" s="2462"/>
      <c r="F3" s="2463"/>
      <c r="H3" s="208"/>
      <c r="I3" s="1"/>
      <c r="J3" s="1"/>
      <c r="K3" s="924" t="s">
        <v>476</v>
      </c>
      <c r="L3" s="924"/>
      <c r="M3" s="925" t="s">
        <v>477</v>
      </c>
      <c r="R3" s="448"/>
      <c r="S3" s="448"/>
      <c r="T3" s="448"/>
      <c r="U3" s="448"/>
      <c r="V3" s="448"/>
      <c r="W3" s="448"/>
      <c r="X3" s="448"/>
      <c r="Y3" s="448"/>
      <c r="Z3" s="448"/>
      <c r="AA3" s="448"/>
      <c r="AB3" s="448"/>
    </row>
    <row r="4" spans="2:28" ht="13.5" thickBot="1" x14ac:dyDescent="0.35">
      <c r="B4" s="478"/>
      <c r="C4" s="479"/>
      <c r="D4" s="479"/>
      <c r="E4" s="479"/>
      <c r="F4" s="481"/>
      <c r="H4" s="922" t="s">
        <v>475</v>
      </c>
      <c r="I4" s="923"/>
      <c r="J4" s="923"/>
      <c r="K4" s="2337" t="e">
        <f>+C17</f>
        <v>#REF!</v>
      </c>
      <c r="L4" s="2337"/>
      <c r="M4" s="940" t="e">
        <f>+F17</f>
        <v>#REF!</v>
      </c>
      <c r="R4" s="448"/>
      <c r="S4" s="448"/>
      <c r="T4" s="448"/>
      <c r="U4" s="448"/>
      <c r="V4" s="448"/>
      <c r="W4" s="448"/>
      <c r="X4" s="448"/>
      <c r="Y4" s="448"/>
      <c r="Z4" s="448"/>
      <c r="AA4" s="448"/>
      <c r="AB4" s="448"/>
    </row>
    <row r="5" spans="2:28" ht="13.5" thickBot="1" x14ac:dyDescent="0.35">
      <c r="B5" s="2314" t="s">
        <v>290</v>
      </c>
      <c r="C5" s="2315"/>
      <c r="D5" s="1"/>
      <c r="E5" s="2314" t="s">
        <v>292</v>
      </c>
      <c r="F5" s="2315"/>
      <c r="H5" s="922" t="s">
        <v>363</v>
      </c>
      <c r="I5" s="923"/>
      <c r="J5" s="923"/>
      <c r="K5" s="2338" t="e">
        <f>+MIN(K29,M29)</f>
        <v>#DIV/0!</v>
      </c>
      <c r="L5" s="2338"/>
      <c r="M5" s="941" t="e">
        <f>+MIN(K29,M29)</f>
        <v>#DIV/0!</v>
      </c>
      <c r="R5" s="448"/>
      <c r="S5" s="448"/>
      <c r="T5" s="448"/>
      <c r="U5" s="448"/>
      <c r="V5" s="448"/>
      <c r="W5" s="448"/>
      <c r="X5" s="448"/>
      <c r="Y5" s="448"/>
      <c r="Z5" s="448"/>
      <c r="AA5" s="448"/>
      <c r="AB5" s="448"/>
    </row>
    <row r="6" spans="2:28" x14ac:dyDescent="0.3">
      <c r="B6" s="482" t="s">
        <v>315</v>
      </c>
      <c r="C6" s="483" t="e">
        <f>+'Cost-Basis (CO)'!D90</f>
        <v>#REF!</v>
      </c>
      <c r="D6" s="484"/>
      <c r="E6" s="485" t="s">
        <v>291</v>
      </c>
      <c r="F6" s="486" t="e">
        <f>+C8</f>
        <v>#REF!</v>
      </c>
      <c r="H6" s="922" t="s">
        <v>302</v>
      </c>
      <c r="I6" s="923"/>
      <c r="J6" s="923"/>
      <c r="K6" s="2337" t="e">
        <f>+K4*K5</f>
        <v>#REF!</v>
      </c>
      <c r="L6" s="2337"/>
      <c r="M6" s="940" t="e">
        <f>+M4*M5</f>
        <v>#REF!</v>
      </c>
      <c r="R6" s="186"/>
      <c r="S6" s="186"/>
      <c r="T6" s="186"/>
      <c r="U6" s="186"/>
      <c r="V6" s="448"/>
      <c r="W6" s="448"/>
      <c r="X6" s="448"/>
      <c r="Y6" s="448"/>
      <c r="Z6" s="448"/>
      <c r="AA6" s="448"/>
      <c r="AB6" s="448"/>
    </row>
    <row r="7" spans="2:28" ht="13.5" thickBot="1" x14ac:dyDescent="0.35">
      <c r="B7" s="487" t="s">
        <v>316</v>
      </c>
      <c r="C7" s="488">
        <f>+'Sources (CO)'!F14</f>
        <v>0</v>
      </c>
      <c r="D7" s="1"/>
      <c r="E7" s="944" t="s">
        <v>293</v>
      </c>
      <c r="F7" s="452"/>
      <c r="H7" s="922" t="s">
        <v>387</v>
      </c>
      <c r="I7" s="923"/>
      <c r="J7" s="923"/>
      <c r="K7" s="2338">
        <f>+C22</f>
        <v>0</v>
      </c>
      <c r="L7" s="2338"/>
      <c r="M7" s="941">
        <f>+F22</f>
        <v>0</v>
      </c>
      <c r="R7" s="453"/>
      <c r="S7" s="453"/>
      <c r="T7" s="453"/>
      <c r="U7" s="186"/>
      <c r="V7" s="448"/>
      <c r="W7" s="448"/>
      <c r="X7" s="448"/>
      <c r="Y7" s="448"/>
      <c r="Z7" s="448"/>
      <c r="AA7" s="448"/>
      <c r="AB7" s="448"/>
    </row>
    <row r="8" spans="2:28" ht="15.75" customHeight="1" thickBot="1" x14ac:dyDescent="0.35">
      <c r="B8" s="487" t="s">
        <v>291</v>
      </c>
      <c r="C8" s="489" t="e">
        <f>+C6-C7</f>
        <v>#REF!</v>
      </c>
      <c r="D8" s="1"/>
      <c r="E8" s="490" t="s">
        <v>294</v>
      </c>
      <c r="F8" s="491" t="e">
        <f>+F6/F7</f>
        <v>#REF!</v>
      </c>
      <c r="H8" s="922" t="s">
        <v>295</v>
      </c>
      <c r="I8" s="923"/>
      <c r="J8" s="923"/>
      <c r="K8" s="2339" t="e">
        <f>+K6*K7</f>
        <v>#REF!</v>
      </c>
      <c r="L8" s="2339"/>
      <c r="M8" s="942" t="e">
        <f>+M6*M7</f>
        <v>#REF!</v>
      </c>
      <c r="R8" s="186"/>
      <c r="S8" s="186"/>
      <c r="T8" s="186"/>
      <c r="U8" s="186"/>
      <c r="V8" s="448"/>
      <c r="W8" s="448"/>
      <c r="X8" s="448"/>
      <c r="Y8" s="448"/>
      <c r="Z8" s="448"/>
      <c r="AA8" s="448"/>
      <c r="AB8" s="448"/>
    </row>
    <row r="9" spans="2:28" ht="13.5" customHeight="1" thickBot="1" x14ac:dyDescent="0.35">
      <c r="B9" s="208"/>
      <c r="C9" s="781"/>
      <c r="D9" s="1"/>
      <c r="E9" s="1"/>
      <c r="F9" s="246"/>
      <c r="H9" s="2340" t="s">
        <v>369</v>
      </c>
      <c r="I9" s="2341"/>
      <c r="J9" s="2341"/>
      <c r="K9" s="2342"/>
      <c r="L9" s="2342"/>
      <c r="M9" s="625" t="e">
        <f>+M8+K8</f>
        <v>#REF!</v>
      </c>
      <c r="R9" s="186"/>
      <c r="S9" s="186"/>
      <c r="T9" s="186"/>
      <c r="U9" s="186"/>
      <c r="V9" s="448"/>
      <c r="W9" s="448"/>
      <c r="X9" s="448"/>
      <c r="Y9" s="448"/>
      <c r="Z9" s="448"/>
      <c r="AA9" s="448"/>
      <c r="AB9" s="448"/>
    </row>
    <row r="10" spans="2:28" ht="13.5" customHeight="1" thickBot="1" x14ac:dyDescent="0.35">
      <c r="B10" s="208"/>
      <c r="C10" s="2319" t="s">
        <v>313</v>
      </c>
      <c r="D10" s="2320"/>
      <c r="E10" s="492" t="e">
        <f>+(F8/10)/0.9999</f>
        <v>#REF!</v>
      </c>
      <c r="F10" s="246"/>
      <c r="R10" s="186"/>
      <c r="S10" s="186"/>
      <c r="T10" s="186"/>
      <c r="U10" s="186"/>
      <c r="V10" s="186"/>
      <c r="W10" s="448"/>
      <c r="X10" s="448"/>
      <c r="Y10" s="448"/>
      <c r="Z10" s="455"/>
      <c r="AA10" s="455"/>
      <c r="AB10" s="455"/>
    </row>
    <row r="11" spans="2:28" ht="15.75" customHeight="1" thickBot="1" x14ac:dyDescent="0.35">
      <c r="B11" s="318"/>
      <c r="C11" s="319"/>
      <c r="D11" s="319"/>
      <c r="E11" s="319"/>
      <c r="F11" s="320"/>
      <c r="H11" s="2343" t="s">
        <v>318</v>
      </c>
      <c r="I11" s="2344"/>
      <c r="J11" s="2344"/>
      <c r="K11" s="2344"/>
      <c r="L11" s="2344"/>
      <c r="M11" s="2345"/>
      <c r="R11" s="186"/>
      <c r="S11" s="186"/>
      <c r="T11" s="186"/>
      <c r="U11" s="186"/>
      <c r="V11" s="453"/>
      <c r="W11" s="448"/>
      <c r="X11" s="448"/>
      <c r="Y11" s="448"/>
      <c r="Z11" s="448"/>
      <c r="AA11" s="448"/>
      <c r="AB11" s="448"/>
    </row>
    <row r="12" spans="2:28" ht="6" customHeight="1" thickBot="1" x14ac:dyDescent="0.35">
      <c r="B12" s="782"/>
      <c r="C12" s="783"/>
      <c r="D12" s="783"/>
      <c r="E12" s="783"/>
      <c r="F12" s="784"/>
      <c r="H12" s="2346"/>
      <c r="I12" s="2347"/>
      <c r="J12" s="2347"/>
      <c r="K12" s="2347"/>
      <c r="L12" s="2347"/>
      <c r="M12" s="2348"/>
      <c r="R12" s="459"/>
      <c r="S12" s="455"/>
      <c r="T12" s="186"/>
      <c r="U12" s="186"/>
      <c r="V12" s="448"/>
      <c r="W12" s="448"/>
      <c r="X12" s="448"/>
      <c r="Y12" s="448"/>
      <c r="Z12" s="448"/>
      <c r="AA12" s="448"/>
      <c r="AB12" s="448"/>
    </row>
    <row r="13" spans="2:28" ht="13.5" customHeight="1" thickBot="1" x14ac:dyDescent="0.35">
      <c r="B13" s="785"/>
      <c r="C13" s="786"/>
      <c r="D13" s="1"/>
      <c r="E13" s="786"/>
      <c r="F13" s="787"/>
      <c r="H13" s="723" t="s">
        <v>319</v>
      </c>
      <c r="I13" s="724"/>
      <c r="J13" s="724"/>
      <c r="K13" s="724"/>
      <c r="L13" s="290"/>
      <c r="M13" s="906"/>
      <c r="R13" s="459"/>
      <c r="S13" s="455"/>
      <c r="T13" s="186"/>
      <c r="U13" s="186"/>
      <c r="V13" s="448"/>
      <c r="W13" s="448"/>
      <c r="X13" s="448"/>
      <c r="Y13" s="448"/>
      <c r="Z13" s="448"/>
      <c r="AA13" s="448"/>
      <c r="AB13" s="448"/>
    </row>
    <row r="14" spans="2:28" ht="13.5" customHeight="1" thickBot="1" x14ac:dyDescent="0.35">
      <c r="B14" s="2321" t="s">
        <v>296</v>
      </c>
      <c r="C14" s="2322"/>
      <c r="D14" s="1"/>
      <c r="E14" s="2314" t="s">
        <v>297</v>
      </c>
      <c r="F14" s="2315"/>
      <c r="H14" s="208" t="s">
        <v>499</v>
      </c>
      <c r="I14" s="1"/>
      <c r="J14" s="1"/>
      <c r="K14" s="1"/>
      <c r="M14" s="797"/>
      <c r="R14" s="448"/>
      <c r="S14" s="448"/>
      <c r="T14" s="448"/>
      <c r="U14" s="448"/>
      <c r="V14" s="448"/>
      <c r="W14" s="448"/>
      <c r="X14" s="448"/>
      <c r="Y14" s="448"/>
      <c r="Z14" s="448"/>
      <c r="AA14" s="448"/>
      <c r="AB14" s="448"/>
    </row>
    <row r="15" spans="2:28" ht="13.5" customHeight="1" x14ac:dyDescent="0.3">
      <c r="B15" s="482" t="s">
        <v>298</v>
      </c>
      <c r="C15" s="493" t="e">
        <f>+'Cost-Basis (CO)'!G90</f>
        <v>#REF!</v>
      </c>
      <c r="D15" s="788"/>
      <c r="E15" s="508" t="s">
        <v>298</v>
      </c>
      <c r="F15" s="486" t="e">
        <f>+'Cost-Basis (CO)'!H90</f>
        <v>#REF!</v>
      </c>
      <c r="H15" s="309" t="s">
        <v>322</v>
      </c>
      <c r="I15" s="310"/>
      <c r="J15" s="310"/>
      <c r="K15" s="310"/>
      <c r="L15" s="310"/>
      <c r="M15" s="235">
        <f>+M13-M14</f>
        <v>0</v>
      </c>
      <c r="R15" s="448"/>
      <c r="S15" s="448"/>
      <c r="T15" s="448"/>
      <c r="U15" s="448"/>
      <c r="V15" s="448"/>
    </row>
    <row r="16" spans="2:28" ht="13.5" customHeight="1" thickBot="1" x14ac:dyDescent="0.35">
      <c r="B16" s="945" t="s">
        <v>317</v>
      </c>
      <c r="C16" s="465"/>
      <c r="E16" s="909" t="s">
        <v>317</v>
      </c>
      <c r="F16" s="467"/>
      <c r="H16" s="309" t="s">
        <v>323</v>
      </c>
      <c r="I16" s="310"/>
      <c r="J16" s="310"/>
      <c r="K16" s="310"/>
      <c r="L16" s="310"/>
      <c r="M16" s="798">
        <f>+F22</f>
        <v>0</v>
      </c>
      <c r="R16" s="448"/>
      <c r="S16" s="448"/>
      <c r="T16" s="448"/>
      <c r="U16" s="448"/>
      <c r="V16" s="448"/>
    </row>
    <row r="17" spans="2:22" ht="13.5" customHeight="1" x14ac:dyDescent="0.3">
      <c r="B17" s="487" t="s">
        <v>298</v>
      </c>
      <c r="C17" s="494" t="e">
        <f>+C15-C16</f>
        <v>#REF!</v>
      </c>
      <c r="D17" s="1"/>
      <c r="E17" s="507" t="s">
        <v>298</v>
      </c>
      <c r="F17" s="506" t="e">
        <f>+F15-F16</f>
        <v>#REF!</v>
      </c>
      <c r="H17" s="309" t="s">
        <v>302</v>
      </c>
      <c r="I17" s="310"/>
      <c r="J17" s="310"/>
      <c r="K17" s="310"/>
      <c r="L17" s="310"/>
      <c r="M17" s="799" t="e">
        <f>+M15/M16</f>
        <v>#DIV/0!</v>
      </c>
      <c r="R17" s="448"/>
      <c r="S17" s="448"/>
      <c r="T17" s="448"/>
      <c r="U17" s="448"/>
      <c r="V17" s="448"/>
    </row>
    <row r="18" spans="2:22" ht="13.5" customHeight="1" thickBot="1" x14ac:dyDescent="0.35">
      <c r="B18" s="487" t="s">
        <v>299</v>
      </c>
      <c r="C18" s="495">
        <v>1</v>
      </c>
      <c r="D18" s="1"/>
      <c r="E18" s="909" t="s">
        <v>299</v>
      </c>
      <c r="F18" s="910"/>
      <c r="H18" s="309" t="s">
        <v>363</v>
      </c>
      <c r="I18" s="310"/>
      <c r="J18" s="310"/>
      <c r="K18" s="310"/>
      <c r="L18" s="310"/>
      <c r="M18" s="994" t="e">
        <f>+MIN(K29,M29)</f>
        <v>#DIV/0!</v>
      </c>
      <c r="R18" s="186"/>
      <c r="S18" s="186"/>
      <c r="T18" s="186"/>
      <c r="U18" s="186"/>
      <c r="V18" s="186"/>
    </row>
    <row r="19" spans="2:22" ht="13.5" customHeight="1" x14ac:dyDescent="0.3">
      <c r="B19" s="487" t="s">
        <v>300</v>
      </c>
      <c r="C19" s="494" t="e">
        <f>+C17*C18</f>
        <v>#REF!</v>
      </c>
      <c r="D19" s="1"/>
      <c r="E19" s="507" t="s">
        <v>300</v>
      </c>
      <c r="F19" s="506" t="e">
        <f>+F17*F18</f>
        <v>#REF!</v>
      </c>
      <c r="H19" s="309" t="s">
        <v>324</v>
      </c>
      <c r="I19" s="310"/>
      <c r="J19" s="310"/>
      <c r="K19" s="310"/>
      <c r="L19" s="310"/>
      <c r="M19" s="235" t="e">
        <f>+M17/M18</f>
        <v>#DIV/0!</v>
      </c>
      <c r="R19" s="448"/>
      <c r="S19" s="448"/>
      <c r="T19" s="448"/>
      <c r="U19" s="448"/>
      <c r="V19" s="448"/>
    </row>
    <row r="20" spans="2:22" ht="13.5" customHeight="1" thickBot="1" x14ac:dyDescent="0.35">
      <c r="B20" s="487" t="s">
        <v>301</v>
      </c>
      <c r="C20" s="1029" t="e">
        <f>MIN(K29,M29)</f>
        <v>#DIV/0!</v>
      </c>
      <c r="D20" s="1"/>
      <c r="E20" s="507" t="s">
        <v>301</v>
      </c>
      <c r="F20" s="1029" t="e">
        <f>MIN(K29,M29)</f>
        <v>#DIV/0!</v>
      </c>
      <c r="H20" s="309" t="s">
        <v>321</v>
      </c>
      <c r="I20" s="310"/>
      <c r="J20" s="310"/>
      <c r="K20" s="310"/>
      <c r="L20" s="310"/>
      <c r="M20" s="626" t="e">
        <f>+F17</f>
        <v>#REF!</v>
      </c>
      <c r="R20" s="448"/>
      <c r="S20" s="448"/>
      <c r="T20" s="448"/>
      <c r="U20" s="448"/>
      <c r="V20" s="448"/>
    </row>
    <row r="21" spans="2:22" ht="13.5" customHeight="1" thickBot="1" x14ac:dyDescent="0.35">
      <c r="B21" s="487" t="s">
        <v>302</v>
      </c>
      <c r="C21" s="494" t="e">
        <f>+C19*C20</f>
        <v>#REF!</v>
      </c>
      <c r="D21" s="1"/>
      <c r="E21" s="507" t="s">
        <v>302</v>
      </c>
      <c r="F21" s="506" t="e">
        <f>+F19*F20</f>
        <v>#REF!</v>
      </c>
      <c r="H21" s="634" t="s">
        <v>320</v>
      </c>
      <c r="I21" s="635"/>
      <c r="J21" s="635"/>
      <c r="K21" s="635"/>
      <c r="L21" s="635"/>
      <c r="M21" s="934" t="e">
        <f>+M19/M20</f>
        <v>#DIV/0!</v>
      </c>
      <c r="R21" s="448"/>
      <c r="S21" s="448"/>
      <c r="T21" s="448"/>
      <c r="U21" s="448"/>
      <c r="V21" s="448"/>
    </row>
    <row r="22" spans="2:22" ht="13.5" customHeight="1" thickBot="1" x14ac:dyDescent="0.35">
      <c r="B22" s="945" t="s">
        <v>303</v>
      </c>
      <c r="C22" s="468">
        <v>0</v>
      </c>
      <c r="E22" s="909" t="s">
        <v>303</v>
      </c>
      <c r="F22" s="469">
        <v>0</v>
      </c>
      <c r="P22" s="801" t="s">
        <v>5</v>
      </c>
      <c r="R22" s="448"/>
      <c r="S22" s="448"/>
      <c r="T22" s="448"/>
      <c r="U22" s="448"/>
      <c r="V22" s="448"/>
    </row>
    <row r="23" spans="2:22" ht="13.5" customHeight="1" x14ac:dyDescent="0.3">
      <c r="B23" s="496" t="s">
        <v>295</v>
      </c>
      <c r="C23" s="497" t="e">
        <f>+ROUND(C21*C22,0)</f>
        <v>#REF!</v>
      </c>
      <c r="D23" s="1"/>
      <c r="E23" s="501" t="s">
        <v>295</v>
      </c>
      <c r="F23" s="502" t="e">
        <f>+ROUND(F21*F22,0)</f>
        <v>#REF!</v>
      </c>
      <c r="H23" s="2325" t="s">
        <v>363</v>
      </c>
      <c r="I23" s="2326"/>
      <c r="J23" s="2326"/>
      <c r="K23" s="2326"/>
      <c r="L23" s="2326"/>
      <c r="M23" s="2327"/>
      <c r="P23" s="801" t="s">
        <v>6</v>
      </c>
      <c r="R23" s="448"/>
      <c r="S23" s="448"/>
      <c r="T23" s="448"/>
      <c r="U23" s="448"/>
      <c r="V23" s="448"/>
    </row>
    <row r="24" spans="2:22" ht="13.5" customHeight="1" thickBot="1" x14ac:dyDescent="0.4">
      <c r="B24" s="208"/>
      <c r="C24" s="1"/>
      <c r="D24" s="1"/>
      <c r="E24" s="2486"/>
      <c r="F24" s="2487"/>
      <c r="G24" s="185"/>
      <c r="H24" s="2328"/>
      <c r="I24" s="2329"/>
      <c r="J24" s="2329"/>
      <c r="K24" s="2329"/>
      <c r="L24" s="2329"/>
      <c r="M24" s="2330"/>
      <c r="N24" s="185"/>
      <c r="O24" s="185"/>
      <c r="P24" s="801"/>
      <c r="R24" s="448"/>
      <c r="S24" s="448"/>
      <c r="T24" s="448"/>
      <c r="U24" s="448"/>
      <c r="V24" s="448"/>
    </row>
    <row r="25" spans="2:22" ht="13.5" customHeight="1" x14ac:dyDescent="0.35">
      <c r="B25" s="498" t="s">
        <v>295</v>
      </c>
      <c r="C25" s="499" t="e">
        <f>+C23</f>
        <v>#REF!</v>
      </c>
      <c r="D25" s="1"/>
      <c r="E25" s="503" t="s">
        <v>295</v>
      </c>
      <c r="F25" s="504" t="e">
        <f>+F23</f>
        <v>#REF!</v>
      </c>
      <c r="G25" s="185"/>
      <c r="H25" s="723"/>
      <c r="I25" s="724"/>
      <c r="J25" s="724"/>
      <c r="K25" s="795" t="s">
        <v>366</v>
      </c>
      <c r="L25" s="795"/>
      <c r="M25" s="796" t="s">
        <v>367</v>
      </c>
      <c r="N25" s="185"/>
      <c r="O25" s="185"/>
      <c r="P25" s="801"/>
      <c r="R25" s="448"/>
      <c r="S25" s="448"/>
      <c r="T25" s="448"/>
      <c r="U25" s="448"/>
      <c r="V25" s="448"/>
    </row>
    <row r="26" spans="2:22" ht="13.5" customHeight="1" x14ac:dyDescent="0.35">
      <c r="B26" s="500" t="s">
        <v>304</v>
      </c>
      <c r="C26" s="494" t="e">
        <f>+C25*10</f>
        <v>#REF!</v>
      </c>
      <c r="D26" s="1"/>
      <c r="E26" s="505" t="s">
        <v>304</v>
      </c>
      <c r="F26" s="506" t="e">
        <f>+F25*10</f>
        <v>#REF!</v>
      </c>
      <c r="G26" s="185"/>
      <c r="H26" s="309" t="s">
        <v>450</v>
      </c>
      <c r="I26" s="310"/>
      <c r="J26" s="310"/>
      <c r="K26" s="919">
        <f>+'Rent Summary (CO)'!H97</f>
        <v>0</v>
      </c>
      <c r="L26" s="919"/>
      <c r="M26" s="510">
        <f>+'Rent Summary (CO)'!H96</f>
        <v>0</v>
      </c>
      <c r="N26" s="185"/>
      <c r="O26" s="185"/>
      <c r="R26" s="448"/>
      <c r="S26" s="448"/>
      <c r="T26" s="448"/>
      <c r="U26" s="448"/>
      <c r="V26" s="448"/>
    </row>
    <row r="27" spans="2:22" ht="13.5" customHeight="1" x14ac:dyDescent="0.35">
      <c r="B27" s="500" t="s">
        <v>305</v>
      </c>
      <c r="C27" s="643" t="e">
        <f>+#REF!</f>
        <v>#REF!</v>
      </c>
      <c r="D27" s="1"/>
      <c r="E27" s="505" t="s">
        <v>305</v>
      </c>
      <c r="F27" s="644" t="e">
        <f>+#REF!</f>
        <v>#REF!</v>
      </c>
      <c r="G27" s="185"/>
      <c r="H27" s="309" t="s">
        <v>364</v>
      </c>
      <c r="I27" s="310"/>
      <c r="J27" s="262"/>
      <c r="K27" s="919">
        <f>+'Rent Summary (CO)'!H42+'Rent Summary (CO)'!H53+'Rent Summary (CO)'!H64+'Rent Summary (CO)'!H75+'Rent Summary (CO)'!H31+'Rent Summary (CO)'!H20+'Rent Summary (CO)'!H9</f>
        <v>0</v>
      </c>
      <c r="L27" s="919"/>
      <c r="M27" s="510">
        <f>+'Rent Summary (CO)'!H41+'Rent Summary (CO)'!H52+'Rent Summary (CO)'!H63+'Rent Summary (CO)'!H74+'Rent Summary (CO)'!H30+'Rent Summary (CO)'!H19+'Rent Summary (CO)'!H8</f>
        <v>0</v>
      </c>
      <c r="N27" s="185"/>
      <c r="O27" s="185"/>
      <c r="R27" s="448"/>
      <c r="S27" s="448"/>
      <c r="T27" s="448"/>
      <c r="U27" s="448"/>
      <c r="V27" s="448"/>
    </row>
    <row r="28" spans="2:22" ht="13.5" customHeight="1" thickBot="1" x14ac:dyDescent="0.4">
      <c r="B28" s="945" t="s">
        <v>306</v>
      </c>
      <c r="C28" s="645"/>
      <c r="E28" s="909" t="s">
        <v>306</v>
      </c>
      <c r="F28" s="646"/>
      <c r="G28" s="185"/>
      <c r="H28" s="309" t="s">
        <v>365</v>
      </c>
      <c r="I28" s="310"/>
      <c r="J28" s="262"/>
      <c r="K28" s="920">
        <f>+'Rent Summary (CO)'!H86</f>
        <v>0</v>
      </c>
      <c r="L28" s="919"/>
      <c r="M28" s="897">
        <f>+'Rent Summary (CO)'!H85</f>
        <v>0</v>
      </c>
      <c r="N28" s="185"/>
      <c r="O28" s="185"/>
      <c r="R28" s="448"/>
      <c r="S28" s="448"/>
      <c r="T28" s="448"/>
      <c r="U28" s="448"/>
      <c r="V28" s="448"/>
    </row>
    <row r="29" spans="2:22" ht="13.5" customHeight="1" thickBot="1" x14ac:dyDescent="0.4">
      <c r="B29" s="496" t="s">
        <v>307</v>
      </c>
      <c r="C29" s="497" t="e">
        <f>+C27*C28*C26</f>
        <v>#REF!</v>
      </c>
      <c r="D29" s="1"/>
      <c r="E29" s="501" t="s">
        <v>307</v>
      </c>
      <c r="F29" s="502" t="e">
        <f>+F27*F28*F26</f>
        <v>#REF!</v>
      </c>
      <c r="G29" s="185"/>
      <c r="H29" s="634" t="s">
        <v>363</v>
      </c>
      <c r="I29" s="635"/>
      <c r="J29" s="635"/>
      <c r="K29" s="974" t="e">
        <f>+K27/K26</f>
        <v>#DIV/0!</v>
      </c>
      <c r="L29" s="635"/>
      <c r="M29" s="975" t="e">
        <f>+M27/M26</f>
        <v>#DIV/0!</v>
      </c>
      <c r="N29" s="185"/>
      <c r="O29" s="185"/>
      <c r="R29" s="448"/>
      <c r="S29" s="448"/>
      <c r="T29" s="448"/>
      <c r="U29" s="448"/>
      <c r="V29" s="448"/>
    </row>
    <row r="30" spans="2:22" ht="13.5" customHeight="1" thickBot="1" x14ac:dyDescent="0.4">
      <c r="B30" s="478"/>
      <c r="C30" s="789"/>
      <c r="D30" s="789"/>
      <c r="E30" s="226"/>
      <c r="F30" s="481"/>
      <c r="G30" s="185"/>
      <c r="H30"/>
      <c r="I30"/>
      <c r="J30"/>
      <c r="K30"/>
      <c r="L30"/>
      <c r="M30"/>
      <c r="N30" s="185"/>
      <c r="O30" s="185"/>
      <c r="R30" s="448"/>
      <c r="S30" s="448"/>
      <c r="T30" s="448"/>
      <c r="U30" s="448"/>
      <c r="V30" s="448"/>
    </row>
    <row r="31" spans="2:22" ht="13.5" customHeight="1" thickBot="1" x14ac:dyDescent="0.4">
      <c r="B31" s="478"/>
      <c r="C31" s="2317" t="s">
        <v>308</v>
      </c>
      <c r="D31" s="2318"/>
      <c r="E31" s="509" t="e">
        <f>+C21+F21</f>
        <v>#REF!</v>
      </c>
      <c r="F31" s="790"/>
      <c r="G31" s="185"/>
      <c r="H31" s="2248" t="s">
        <v>488</v>
      </c>
      <c r="I31" s="2249"/>
      <c r="J31" s="2249"/>
      <c r="K31" s="2249"/>
      <c r="L31" s="2249"/>
      <c r="M31" s="2250"/>
      <c r="N31" s="185"/>
      <c r="O31" s="185"/>
    </row>
    <row r="32" spans="2:22" ht="13.5" customHeight="1" thickBot="1" x14ac:dyDescent="0.4">
      <c r="B32" s="478"/>
      <c r="C32" s="2317" t="s">
        <v>325</v>
      </c>
      <c r="D32" s="2318"/>
      <c r="E32" s="509" t="e">
        <f>+C26+F26</f>
        <v>#REF!</v>
      </c>
      <c r="F32" s="791"/>
      <c r="G32" s="185"/>
      <c r="H32" s="2488" t="s">
        <v>470</v>
      </c>
      <c r="I32" s="2252"/>
      <c r="J32" s="2252"/>
      <c r="K32" s="2253"/>
      <c r="L32" s="943"/>
      <c r="M32" s="725"/>
      <c r="N32" s="185"/>
      <c r="O32" s="185"/>
    </row>
    <row r="33" spans="2:16" ht="13.5" customHeight="1" thickBot="1" x14ac:dyDescent="0.4">
      <c r="B33" s="792"/>
      <c r="C33" s="2317" t="s">
        <v>309</v>
      </c>
      <c r="D33" s="2318"/>
      <c r="E33" s="509" t="e">
        <f>+ROUND(C29+F29,0)</f>
        <v>#REF!</v>
      </c>
      <c r="F33" s="793"/>
      <c r="G33" s="185"/>
      <c r="H33" s="318" t="s">
        <v>471</v>
      </c>
      <c r="I33" s="780"/>
      <c r="J33" s="33"/>
      <c r="K33" s="319" t="s">
        <v>472</v>
      </c>
      <c r="L33" s="800">
        <v>0.09</v>
      </c>
      <c r="M33" s="180"/>
      <c r="N33" s="185"/>
      <c r="O33" s="185"/>
    </row>
    <row r="34" spans="2:16" ht="13.5" customHeight="1" x14ac:dyDescent="0.35">
      <c r="B34" s="479"/>
      <c r="C34" s="479"/>
      <c r="D34" s="479"/>
      <c r="E34" s="1"/>
      <c r="F34" s="511" t="e">
        <f>+#REF!</f>
        <v>#REF!</v>
      </c>
      <c r="G34" s="185"/>
      <c r="H34" s="448"/>
      <c r="I34" s="448"/>
      <c r="J34" s="448"/>
      <c r="K34" s="448"/>
      <c r="L34" s="448"/>
      <c r="M34" s="448"/>
      <c r="N34" s="185"/>
      <c r="O34" s="185"/>
      <c r="P34" s="448"/>
    </row>
    <row r="35" spans="2:16" ht="14.5" x14ac:dyDescent="0.35">
      <c r="B35" s="794" t="s">
        <v>314</v>
      </c>
      <c r="C35" s="794"/>
      <c r="D35" s="794"/>
      <c r="E35" s="511" t="s">
        <v>405</v>
      </c>
      <c r="F35" s="512">
        <f ca="1">TODAY()</f>
        <v>45659</v>
      </c>
      <c r="G35" s="185"/>
      <c r="N35" s="185"/>
      <c r="O35" s="185"/>
      <c r="P35" s="448"/>
    </row>
    <row r="36" spans="2:16" ht="14.5" x14ac:dyDescent="0.35">
      <c r="B36" s="479" t="s">
        <v>310</v>
      </c>
      <c r="C36" s="479"/>
      <c r="D36" s="479"/>
      <c r="E36" s="479"/>
      <c r="F36" s="479"/>
      <c r="G36" s="185"/>
      <c r="N36" s="185"/>
      <c r="O36" s="185"/>
      <c r="P36" s="448"/>
    </row>
    <row r="37" spans="2:16" ht="14.5" x14ac:dyDescent="0.35">
      <c r="B37" s="2485" t="s">
        <v>311</v>
      </c>
      <c r="C37" s="2485"/>
      <c r="D37" s="2485"/>
      <c r="E37" s="2485"/>
      <c r="F37" s="2485"/>
      <c r="G37" s="185"/>
      <c r="N37" s="185"/>
      <c r="O37" s="185"/>
      <c r="P37" s="448"/>
    </row>
    <row r="38" spans="2:16" ht="14.5" x14ac:dyDescent="0.35">
      <c r="B38" s="2485" t="s">
        <v>312</v>
      </c>
      <c r="C38" s="2485"/>
      <c r="D38" s="2485"/>
      <c r="E38" s="2485"/>
      <c r="F38" s="2485"/>
      <c r="G38" s="185"/>
      <c r="N38" s="185"/>
      <c r="O38" s="185"/>
      <c r="P38" s="448"/>
    </row>
    <row r="39" spans="2:16" x14ac:dyDescent="0.3">
      <c r="B39" s="479" t="s">
        <v>451</v>
      </c>
      <c r="C39" s="479"/>
      <c r="D39" s="479"/>
      <c r="E39" s="479"/>
      <c r="F39" s="479"/>
      <c r="G39" s="448"/>
      <c r="N39" s="448"/>
      <c r="O39" s="448"/>
      <c r="P39" s="448"/>
    </row>
    <row r="50" spans="6:8" x14ac:dyDescent="0.3">
      <c r="H50" s="186"/>
    </row>
    <row r="51" spans="6:8" x14ac:dyDescent="0.3">
      <c r="H51" s="186"/>
    </row>
    <row r="53" spans="6:8" x14ac:dyDescent="0.3">
      <c r="H53" s="186"/>
    </row>
    <row r="55" spans="6:8" x14ac:dyDescent="0.3">
      <c r="F55" s="186"/>
      <c r="G55" s="448"/>
    </row>
    <row r="56" spans="6:8" x14ac:dyDescent="0.3">
      <c r="F56" s="448"/>
      <c r="G56" s="448"/>
    </row>
    <row r="58" spans="6:8" x14ac:dyDescent="0.3">
      <c r="F58" s="186"/>
      <c r="G58" s="448"/>
    </row>
  </sheetData>
  <sheetProtection algorithmName="SHA-512" hashValue="ks0ets90kaz9QgA7/Ky18caWwgR89SZZmR/hshyiMHfEM1fpFa7qfaLRiaXb11h+nNcSQxL8eP88gVgoQpZZAQ==" saltValue="CvUwpNs3sqWTyRB6J7q/1Q==" spinCount="100000" sheet="1" objects="1" scenarios="1"/>
  <mergeCells count="25">
    <mergeCell ref="B2:F3"/>
    <mergeCell ref="H1:M2"/>
    <mergeCell ref="H32:K32"/>
    <mergeCell ref="H9:J9"/>
    <mergeCell ref="H23:M24"/>
    <mergeCell ref="H31:M31"/>
    <mergeCell ref="K9:L9"/>
    <mergeCell ref="B1:F1"/>
    <mergeCell ref="B5:C5"/>
    <mergeCell ref="E5:F5"/>
    <mergeCell ref="C32:D32"/>
    <mergeCell ref="K8:L8"/>
    <mergeCell ref="K7:L7"/>
    <mergeCell ref="K6:L6"/>
    <mergeCell ref="K5:L5"/>
    <mergeCell ref="K4:L4"/>
    <mergeCell ref="H11:M12"/>
    <mergeCell ref="C33:D33"/>
    <mergeCell ref="B37:F37"/>
    <mergeCell ref="B38:F38"/>
    <mergeCell ref="C10:D10"/>
    <mergeCell ref="E24:F24"/>
    <mergeCell ref="B14:C14"/>
    <mergeCell ref="E14:F14"/>
    <mergeCell ref="C31:D31"/>
  </mergeCells>
  <dataValidations count="1">
    <dataValidation type="list" allowBlank="1" showInputMessage="1" showErrorMessage="1" sqref="L32" xr:uid="{00000000-0002-0000-1400-000000000000}">
      <formula1>$P$22:$P$23</formula1>
    </dataValidation>
  </dataValidations>
  <pageMargins left="0.7" right="0.7" top="0.75" bottom="0.75" header="0.3" footer="0.3"/>
  <pageSetup scale="65" fitToHeight="0" orientation="landscape"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6">
    <tabColor theme="3" tint="0.39997558519241921"/>
    <pageSetUpPr fitToPage="1"/>
  </sheetPr>
  <dimension ref="A1:W125"/>
  <sheetViews>
    <sheetView showGridLines="0" zoomScale="70" zoomScaleNormal="70" workbookViewId="0">
      <selection activeCell="J18" sqref="J18"/>
    </sheetView>
  </sheetViews>
  <sheetFormatPr defaultColWidth="9.1796875" defaultRowHeight="14.5" x14ac:dyDescent="0.35"/>
  <cols>
    <col min="1" max="1" width="2.81640625" style="514" customWidth="1"/>
    <col min="2" max="4" width="18.1796875" style="514" customWidth="1"/>
    <col min="5" max="5" width="22.1796875" style="514" customWidth="1"/>
    <col min="6" max="6" width="9.1796875" style="514"/>
    <col min="7" max="7" width="10.54296875" style="514" bestFit="1" customWidth="1"/>
    <col min="8" max="8" width="9.26953125" style="514" bestFit="1" customWidth="1"/>
    <col min="9" max="9" width="13.26953125" style="514" customWidth="1"/>
    <col min="10" max="11" width="9.1796875" style="514"/>
    <col min="12" max="12" width="13.81640625" style="514" customWidth="1"/>
    <col min="13" max="13" width="13.54296875" style="514" customWidth="1"/>
    <col min="14" max="14" width="14.54296875" style="514" bestFit="1" customWidth="1"/>
    <col min="15" max="15" width="1.54296875" style="514" customWidth="1"/>
    <col min="16" max="16" width="9.26953125" style="514" bestFit="1" customWidth="1"/>
    <col min="17" max="21" width="0" style="514" hidden="1" customWidth="1"/>
    <col min="22" max="22" width="22" style="514" hidden="1" customWidth="1"/>
    <col min="23" max="16384" width="9.1796875" style="514"/>
  </cols>
  <sheetData>
    <row r="1" spans="1:23" ht="15" thickBot="1" x14ac:dyDescent="0.4">
      <c r="A1" s="186"/>
      <c r="B1" s="2283" t="e">
        <f>#REF!</f>
        <v>#REF!</v>
      </c>
      <c r="C1" s="2284"/>
      <c r="D1" s="2284"/>
      <c r="E1" s="2284"/>
      <c r="F1" s="2284"/>
      <c r="G1" s="2284"/>
      <c r="H1" s="2284"/>
      <c r="I1" s="2284"/>
      <c r="J1" s="2284"/>
      <c r="K1" s="2284"/>
      <c r="L1" s="2284"/>
      <c r="M1" s="2284"/>
      <c r="N1" s="2284"/>
      <c r="O1" s="2285"/>
      <c r="P1" s="186"/>
      <c r="Q1" s="186"/>
      <c r="R1" s="186"/>
      <c r="S1" s="186"/>
      <c r="T1" s="186"/>
      <c r="U1" s="513"/>
      <c r="V1" s="513"/>
      <c r="W1" s="513"/>
    </row>
    <row r="2" spans="1:23" ht="34.5" customHeight="1" thickBot="1" x14ac:dyDescent="0.4">
      <c r="A2" s="186"/>
      <c r="B2" s="2286" t="s">
        <v>346</v>
      </c>
      <c r="C2" s="2287"/>
      <c r="D2" s="2287"/>
      <c r="E2" s="2287"/>
      <c r="F2" s="2287"/>
      <c r="G2" s="2287"/>
      <c r="H2" s="2287"/>
      <c r="I2" s="2287"/>
      <c r="J2" s="2287"/>
      <c r="K2" s="2287"/>
      <c r="L2" s="2287"/>
      <c r="M2" s="2287"/>
      <c r="N2" s="2287"/>
      <c r="O2" s="2288"/>
      <c r="P2" s="186"/>
      <c r="Q2" s="186"/>
      <c r="R2" s="186"/>
      <c r="S2" s="186"/>
      <c r="T2" s="186"/>
      <c r="U2" s="513"/>
      <c r="V2" s="513"/>
      <c r="W2" s="513"/>
    </row>
    <row r="3" spans="1:23" ht="13.5" customHeight="1" thickBot="1" x14ac:dyDescent="0.4">
      <c r="A3" s="186"/>
      <c r="B3" s="570"/>
      <c r="C3" s="571"/>
      <c r="D3" s="571"/>
      <c r="E3" s="571"/>
      <c r="F3" s="571"/>
      <c r="G3" s="572"/>
      <c r="H3" s="572"/>
      <c r="I3" s="572"/>
      <c r="J3" s="572"/>
      <c r="K3" s="573"/>
      <c r="L3" s="573"/>
      <c r="M3" s="573"/>
      <c r="N3" s="573"/>
      <c r="O3" s="574"/>
      <c r="P3" s="185"/>
      <c r="Q3" s="513"/>
      <c r="R3" s="513"/>
      <c r="S3" s="186"/>
      <c r="T3" s="186"/>
      <c r="U3" s="513"/>
      <c r="V3" s="513"/>
      <c r="W3" s="513"/>
    </row>
    <row r="4" spans="1:23" ht="13.5" customHeight="1" thickBot="1" x14ac:dyDescent="0.4">
      <c r="A4" s="186"/>
      <c r="B4" s="2379" t="s">
        <v>48</v>
      </c>
      <c r="C4" s="2380"/>
      <c r="D4" s="2380"/>
      <c r="E4" s="2381"/>
      <c r="F4" s="575"/>
      <c r="G4" s="2306" t="s">
        <v>483</v>
      </c>
      <c r="H4" s="2307"/>
      <c r="I4" s="2308"/>
      <c r="J4" s="226"/>
      <c r="K4" s="2365" t="s">
        <v>350</v>
      </c>
      <c r="L4" s="2366"/>
      <c r="M4" s="2366"/>
      <c r="N4" s="2367"/>
      <c r="O4" s="266"/>
      <c r="P4" s="185"/>
      <c r="Q4" s="513"/>
      <c r="R4" s="513"/>
      <c r="S4" s="186"/>
      <c r="T4" s="186"/>
      <c r="U4" s="513"/>
      <c r="V4" s="513">
        <f>IF(N21&lt;31,22500,"")</f>
        <v>22500</v>
      </c>
      <c r="W4" s="513"/>
    </row>
    <row r="5" spans="1:23" ht="13.5" customHeight="1" thickBot="1" x14ac:dyDescent="0.4">
      <c r="A5" s="197"/>
      <c r="B5" s="616" t="s">
        <v>327</v>
      </c>
      <c r="C5" s="616" t="s">
        <v>347</v>
      </c>
      <c r="D5" s="616" t="s">
        <v>328</v>
      </c>
      <c r="E5" s="616" t="s">
        <v>329</v>
      </c>
      <c r="F5" s="702"/>
      <c r="G5" s="2246" t="e">
        <f>+ROUND(C26,0)-ROUND(C9,0)</f>
        <v>#REF!</v>
      </c>
      <c r="H5" s="2370"/>
      <c r="I5" s="2371"/>
      <c r="J5" s="743"/>
      <c r="K5" s="592" t="s">
        <v>351</v>
      </c>
      <c r="L5" s="587"/>
      <c r="M5" s="588"/>
      <c r="N5" s="589">
        <f>+'Cost-Basis (CO)'!H22</f>
        <v>0</v>
      </c>
      <c r="O5" s="266"/>
      <c r="P5" s="185"/>
      <c r="Q5" s="513"/>
      <c r="R5" s="513">
        <v>31</v>
      </c>
      <c r="S5" s="186"/>
      <c r="T5" s="186" t="str">
        <f>IF($N$21=R5,1,"")</f>
        <v/>
      </c>
      <c r="U5" s="513"/>
      <c r="V5" s="513" t="str">
        <f>IF(SUM(T5:T34)=1,21000,"")</f>
        <v/>
      </c>
      <c r="W5" s="513"/>
    </row>
    <row r="6" spans="1:23" ht="13.5" customHeight="1" thickBot="1" x14ac:dyDescent="0.4">
      <c r="A6" s="197"/>
      <c r="B6" s="516"/>
      <c r="C6" s="576">
        <f>+'Sources (CO)'!F14+'Sources (CO)'!F16+'Sources (CO)'!F17-'Sources (CO)'!F13</f>
        <v>0</v>
      </c>
      <c r="D6" s="576">
        <f>+C6-B6</f>
        <v>0</v>
      </c>
      <c r="E6" s="677" t="s">
        <v>330</v>
      </c>
      <c r="F6" s="517"/>
      <c r="G6"/>
      <c r="H6"/>
      <c r="I6"/>
      <c r="J6"/>
      <c r="K6" s="753" t="s">
        <v>247</v>
      </c>
      <c r="L6" s="754"/>
      <c r="M6" s="755"/>
      <c r="N6" s="590" t="e">
        <f>+'Cost-Basis (CO)'!D19+'Cost-Basis (CO)'!D24</f>
        <v>#REF!</v>
      </c>
      <c r="O6" s="266"/>
      <c r="P6" s="185"/>
      <c r="Q6" s="513"/>
      <c r="R6" s="513">
        <v>32</v>
      </c>
      <c r="S6" s="186"/>
      <c r="T6" s="186" t="str">
        <f t="shared" ref="T6:T33" si="0">IF($N$21=R6,1,"")</f>
        <v/>
      </c>
      <c r="U6" s="513"/>
      <c r="V6" s="513" t="str">
        <f>IF(SUM(T36:T75)=2,19500,"")</f>
        <v/>
      </c>
      <c r="W6" s="513"/>
    </row>
    <row r="7" spans="1:23" ht="13.5" customHeight="1" thickBot="1" x14ac:dyDescent="0.4">
      <c r="A7" s="197"/>
      <c r="B7" s="673"/>
      <c r="C7" s="694"/>
      <c r="D7" s="803">
        <f>+C7-B7</f>
        <v>0</v>
      </c>
      <c r="E7" s="678" t="s">
        <v>30</v>
      </c>
      <c r="F7" s="517"/>
      <c r="G7" s="2365" t="s">
        <v>280</v>
      </c>
      <c r="H7" s="2382"/>
      <c r="I7" s="2383"/>
      <c r="J7" s="687"/>
      <c r="K7" s="750" t="s">
        <v>357</v>
      </c>
      <c r="L7" s="597"/>
      <c r="M7" s="268"/>
      <c r="N7" s="591" t="e">
        <f>+N5/N6</f>
        <v>#REF!</v>
      </c>
      <c r="O7" s="266"/>
      <c r="P7" s="185"/>
      <c r="Q7" s="513"/>
      <c r="R7" s="513">
        <v>33</v>
      </c>
      <c r="S7" s="186"/>
      <c r="T7" s="186" t="str">
        <f t="shared" si="0"/>
        <v/>
      </c>
      <c r="U7" s="513"/>
      <c r="V7" s="513" t="str">
        <f>IF(N21&gt;100,15000,"")</f>
        <v/>
      </c>
      <c r="W7" s="513"/>
    </row>
    <row r="8" spans="1:23" ht="13.5" customHeight="1" thickBot="1" x14ac:dyDescent="0.4">
      <c r="A8" s="197"/>
      <c r="B8" s="518"/>
      <c r="C8" s="577" t="e">
        <f>+'Sources (CO)'!D30</f>
        <v>#REF!</v>
      </c>
      <c r="D8" s="578" t="e">
        <f>+C8-B8</f>
        <v>#REF!</v>
      </c>
      <c r="E8" s="751" t="s">
        <v>33</v>
      </c>
      <c r="F8" s="517"/>
      <c r="G8" s="2246" t="e">
        <f>+'Operating Exps (CO)'!G63</f>
        <v>#REF!</v>
      </c>
      <c r="H8" s="2370"/>
      <c r="I8" s="2371"/>
      <c r="J8" s="226"/>
      <c r="K8" s="593"/>
      <c r="L8" s="593"/>
      <c r="M8" s="593"/>
      <c r="N8" s="594" t="e">
        <f>IF(N7&gt;0.06,"VALUE!","")</f>
        <v>#REF!</v>
      </c>
      <c r="O8" s="266"/>
      <c r="P8" s="185"/>
      <c r="Q8" s="513"/>
      <c r="R8" s="513">
        <v>34</v>
      </c>
      <c r="S8" s="186"/>
      <c r="T8" s="186" t="str">
        <f t="shared" si="0"/>
        <v/>
      </c>
      <c r="U8" s="513"/>
      <c r="V8" s="513"/>
      <c r="W8" s="513"/>
    </row>
    <row r="9" spans="1:23" ht="13.5" customHeight="1" thickBot="1" x14ac:dyDescent="0.4">
      <c r="A9" s="186"/>
      <c r="B9" s="617">
        <f>SUM(B6:B8)</f>
        <v>0</v>
      </c>
      <c r="C9" s="579" t="e">
        <f>+C6+C8+C7</f>
        <v>#REF!</v>
      </c>
      <c r="D9" s="579" t="e">
        <f>+C9-B9</f>
        <v>#REF!</v>
      </c>
      <c r="E9" s="747" t="s">
        <v>39</v>
      </c>
      <c r="F9" s="185"/>
      <c r="G9"/>
      <c r="H9"/>
      <c r="I9"/>
      <c r="J9"/>
      <c r="K9" s="744" t="s">
        <v>352</v>
      </c>
      <c r="L9" s="745"/>
      <c r="M9" s="595"/>
      <c r="N9" s="596">
        <f>+'Cost-Basis (CO)'!H21</f>
        <v>0</v>
      </c>
      <c r="O9" s="266"/>
      <c r="P9" s="185"/>
      <c r="Q9" s="513"/>
      <c r="R9" s="513">
        <v>35</v>
      </c>
      <c r="S9" s="186"/>
      <c r="T9" s="186" t="str">
        <f t="shared" si="0"/>
        <v/>
      </c>
      <c r="U9" s="513"/>
      <c r="V9" s="513"/>
      <c r="W9" s="513"/>
    </row>
    <row r="10" spans="1:23" ht="13.5" customHeight="1" thickBot="1" x14ac:dyDescent="0.4">
      <c r="A10" s="197"/>
      <c r="B10" s="519"/>
      <c r="C10" s="580">
        <f>+'Cash Flow (CO)'!C31</f>
        <v>0</v>
      </c>
      <c r="D10" s="580">
        <f>+C10-B10</f>
        <v>0</v>
      </c>
      <c r="E10" s="680" t="s">
        <v>282</v>
      </c>
      <c r="F10" s="185"/>
      <c r="G10" s="2306" t="s">
        <v>342</v>
      </c>
      <c r="H10" s="2307"/>
      <c r="I10" s="2308"/>
      <c r="J10"/>
      <c r="K10" s="753" t="s">
        <v>247</v>
      </c>
      <c r="L10" s="754"/>
      <c r="M10" s="756"/>
      <c r="N10" s="590" t="e">
        <f>+'Cost-Basis (CO)'!D19+'Cost-Basis (CO)'!D24</f>
        <v>#REF!</v>
      </c>
      <c r="O10" s="266"/>
      <c r="P10" s="185"/>
      <c r="Q10" s="513"/>
      <c r="R10" s="513">
        <v>36</v>
      </c>
      <c r="S10" s="186"/>
      <c r="T10" s="186" t="str">
        <f t="shared" si="0"/>
        <v/>
      </c>
      <c r="U10" s="513"/>
      <c r="V10" s="513"/>
      <c r="W10" s="513"/>
    </row>
    <row r="11" spans="1:23" ht="13.5" customHeight="1" thickBot="1" x14ac:dyDescent="0.4">
      <c r="A11" s="197"/>
      <c r="B11" s="674"/>
      <c r="C11" s="675"/>
      <c r="D11" s="676"/>
      <c r="E11" s="675"/>
      <c r="F11" s="185"/>
      <c r="G11" s="2246">
        <f>+('Operating Exps (CO)'!G7+'Operating Exps (CO)'!G8+'Operating Exps (CO)'!G9)*0.93</f>
        <v>0</v>
      </c>
      <c r="H11" s="2370"/>
      <c r="I11" s="2371"/>
      <c r="J11" s="688"/>
      <c r="K11" s="750" t="s">
        <v>358</v>
      </c>
      <c r="L11" s="597"/>
      <c r="M11" s="268"/>
      <c r="N11" s="650" t="e">
        <f>+N9/N10</f>
        <v>#REF!</v>
      </c>
      <c r="O11" s="266"/>
      <c r="P11" s="185"/>
      <c r="Q11" s="513"/>
      <c r="R11" s="513">
        <v>37</v>
      </c>
      <c r="S11" s="186"/>
      <c r="T11" s="186" t="str">
        <f t="shared" si="0"/>
        <v/>
      </c>
      <c r="U11" s="513"/>
      <c r="V11" s="513"/>
      <c r="W11" s="513"/>
    </row>
    <row r="12" spans="1:23" ht="13.5" customHeight="1" thickBot="1" x14ac:dyDescent="0.4">
      <c r="A12" s="197"/>
      <c r="B12" s="2489" t="s">
        <v>56</v>
      </c>
      <c r="C12" s="2360"/>
      <c r="D12" s="2360"/>
      <c r="E12" s="2360"/>
      <c r="F12" s="185"/>
      <c r="G12"/>
      <c r="H12"/>
      <c r="I12"/>
      <c r="J12"/>
      <c r="K12" s="226"/>
      <c r="L12" s="226"/>
      <c r="M12" s="598"/>
      <c r="N12" s="594" t="e">
        <f>IF(N11&gt;0.02,"VALUE!","")</f>
        <v>#REF!</v>
      </c>
      <c r="O12" s="266"/>
      <c r="P12" s="185"/>
      <c r="Q12" s="513"/>
      <c r="R12" s="513">
        <v>38</v>
      </c>
      <c r="S12" s="186"/>
      <c r="T12" s="186" t="str">
        <f t="shared" si="0"/>
        <v/>
      </c>
      <c r="U12" s="513"/>
      <c r="V12" s="513"/>
      <c r="W12" s="513"/>
    </row>
    <row r="13" spans="1:23" ht="13.5" customHeight="1" thickBot="1" x14ac:dyDescent="0.4">
      <c r="A13" s="197"/>
      <c r="B13" s="2374" t="s">
        <v>331</v>
      </c>
      <c r="C13" s="2375"/>
      <c r="D13" s="2375"/>
      <c r="E13" s="2376"/>
      <c r="F13" s="185"/>
      <c r="G13" s="2306" t="s">
        <v>343</v>
      </c>
      <c r="H13" s="2307"/>
      <c r="I13" s="2308"/>
      <c r="J13"/>
      <c r="K13" s="744" t="s">
        <v>353</v>
      </c>
      <c r="L13" s="745"/>
      <c r="M13" s="595"/>
      <c r="N13" s="589">
        <f>+'Cost-Basis (CO)'!H23</f>
        <v>0</v>
      </c>
      <c r="O13" s="266"/>
      <c r="P13" s="185"/>
      <c r="Q13" s="513"/>
      <c r="R13" s="513">
        <v>39</v>
      </c>
      <c r="S13" s="186"/>
      <c r="T13" s="186" t="str">
        <f t="shared" si="0"/>
        <v/>
      </c>
      <c r="U13" s="513"/>
      <c r="V13" s="513"/>
      <c r="W13" s="513"/>
    </row>
    <row r="14" spans="1:23" ht="13.5" customHeight="1" thickBot="1" x14ac:dyDescent="0.4">
      <c r="A14" s="197"/>
      <c r="B14" s="581" t="s">
        <v>327</v>
      </c>
      <c r="C14" s="581" t="s">
        <v>347</v>
      </c>
      <c r="D14" s="581" t="s">
        <v>328</v>
      </c>
      <c r="E14" s="581" t="s">
        <v>329</v>
      </c>
      <c r="F14" s="185"/>
      <c r="G14" s="640" t="e">
        <f>+'Operating Exps (CO)'!H62</f>
        <v>#REF!</v>
      </c>
      <c r="H14" s="2372" t="s">
        <v>344</v>
      </c>
      <c r="I14" s="2373"/>
      <c r="J14"/>
      <c r="K14" s="753" t="s">
        <v>356</v>
      </c>
      <c r="L14" s="754"/>
      <c r="M14" s="756"/>
      <c r="N14" s="590" t="e">
        <f>+'Cost-Basis (CO)'!D19+'Cost-Basis (CO)'!D24</f>
        <v>#REF!</v>
      </c>
      <c r="O14" s="266"/>
      <c r="P14" s="185"/>
      <c r="Q14" s="513"/>
      <c r="R14" s="513">
        <v>40</v>
      </c>
      <c r="S14" s="186"/>
      <c r="T14" s="186" t="str">
        <f t="shared" si="0"/>
        <v/>
      </c>
      <c r="U14" s="513"/>
      <c r="V14" s="513"/>
      <c r="W14" s="513"/>
    </row>
    <row r="15" spans="1:23" ht="13.5" customHeight="1" thickBot="1" x14ac:dyDescent="0.4">
      <c r="A15" s="197"/>
      <c r="B15" s="520"/>
      <c r="C15" s="582">
        <f>+'Cost-Basis (CO)'!D8</f>
        <v>0</v>
      </c>
      <c r="D15" s="582">
        <f>+C15-B15</f>
        <v>0</v>
      </c>
      <c r="E15" s="681" t="s">
        <v>332</v>
      </c>
      <c r="F15" s="185"/>
      <c r="G15" s="689" t="e">
        <f>IF(#REF!="New Construction",IF(#REF!="Yes",-250,-300),-300)</f>
        <v>#REF!</v>
      </c>
      <c r="H15" s="2385" t="s">
        <v>466</v>
      </c>
      <c r="I15" s="2386"/>
      <c r="J15"/>
      <c r="K15" s="750" t="s">
        <v>359</v>
      </c>
      <c r="L15" s="597"/>
      <c r="M15" s="268"/>
      <c r="N15" s="650" t="e">
        <f>+N13/N14</f>
        <v>#REF!</v>
      </c>
      <c r="O15" s="266"/>
      <c r="P15" s="185"/>
      <c r="Q15" s="513"/>
      <c r="R15" s="513">
        <v>41</v>
      </c>
      <c r="S15" s="186"/>
      <c r="T15" s="186" t="str">
        <f t="shared" si="0"/>
        <v/>
      </c>
      <c r="U15" s="513"/>
      <c r="V15" s="513"/>
      <c r="W15" s="513"/>
    </row>
    <row r="16" spans="1:23" ht="13.5" customHeight="1" thickBot="1" x14ac:dyDescent="0.4">
      <c r="A16" s="197"/>
      <c r="B16" s="521"/>
      <c r="C16" s="583">
        <f>+'Cost-Basis (CO)'!D9</f>
        <v>0</v>
      </c>
      <c r="D16" s="584">
        <f>+C16-B16</f>
        <v>0</v>
      </c>
      <c r="E16" s="682" t="s">
        <v>333</v>
      </c>
      <c r="F16" s="517"/>
      <c r="G16" s="686" t="e">
        <f>-SUM('Operating Exps (CO)'!H56:H59)</f>
        <v>#DIV/0!</v>
      </c>
      <c r="H16" s="2385" t="s">
        <v>467</v>
      </c>
      <c r="I16" s="2386"/>
      <c r="J16"/>
      <c r="K16" s="226"/>
      <c r="L16" s="226"/>
      <c r="M16" s="226"/>
      <c r="N16" s="594" t="e">
        <f>IF(N15&gt;0.06,"VALUE!","")</f>
        <v>#REF!</v>
      </c>
      <c r="O16" s="266"/>
      <c r="P16" s="185"/>
      <c r="Q16" s="513"/>
      <c r="R16" s="513">
        <v>42</v>
      </c>
      <c r="S16" s="186"/>
      <c r="T16" s="186" t="str">
        <f t="shared" si="0"/>
        <v/>
      </c>
      <c r="U16" s="513"/>
      <c r="V16" s="513"/>
      <c r="W16" s="513"/>
    </row>
    <row r="17" spans="1:23" ht="13.5" customHeight="1" thickBot="1" x14ac:dyDescent="0.4">
      <c r="A17" s="197"/>
      <c r="B17" s="521"/>
      <c r="C17" s="583">
        <f>+'Cost-Basis (CO)'!D10</f>
        <v>0</v>
      </c>
      <c r="D17" s="584">
        <f>+C17-B17</f>
        <v>0</v>
      </c>
      <c r="E17" s="682" t="s">
        <v>608</v>
      </c>
      <c r="F17" s="186"/>
      <c r="G17" s="771" t="e">
        <f>+(-'Operating Exps (CO)'!H61)</f>
        <v>#DIV/0!</v>
      </c>
      <c r="H17" s="2353" t="s">
        <v>468</v>
      </c>
      <c r="I17" s="2384"/>
      <c r="J17"/>
      <c r="K17" s="2368" t="s">
        <v>354</v>
      </c>
      <c r="L17" s="2369"/>
      <c r="M17" s="588"/>
      <c r="N17" s="599">
        <f>+'Cost-Basis (CO)'!D89</f>
        <v>0</v>
      </c>
      <c r="O17" s="266"/>
      <c r="P17" s="185"/>
      <c r="Q17" s="513"/>
      <c r="R17" s="513">
        <v>43</v>
      </c>
      <c r="S17" s="186"/>
      <c r="T17" s="186" t="str">
        <f>IF($N$21=R17,1,"")</f>
        <v/>
      </c>
      <c r="U17" s="513"/>
      <c r="V17" s="513"/>
      <c r="W17" s="513"/>
    </row>
    <row r="18" spans="1:23" ht="13.5" customHeight="1" thickBot="1" x14ac:dyDescent="0.4">
      <c r="A18" s="197"/>
      <c r="B18" s="521"/>
      <c r="C18" s="583" t="e">
        <f>+'Cost-Basis (CO)'!D19+'Cost-Basis (CO)'!D29</f>
        <v>#REF!</v>
      </c>
      <c r="D18" s="584" t="e">
        <f t="shared" ref="D18:D24" si="1">+C18-B18</f>
        <v>#REF!</v>
      </c>
      <c r="E18" s="683" t="s">
        <v>334</v>
      </c>
      <c r="F18" s="186"/>
      <c r="G18" s="618" t="e">
        <f>+SUM(G14:G17)</f>
        <v>#REF!</v>
      </c>
      <c r="H18" s="2392" t="s">
        <v>345</v>
      </c>
      <c r="I18" s="2393"/>
      <c r="J18"/>
      <c r="K18" s="2352" t="s">
        <v>620</v>
      </c>
      <c r="L18" s="2353"/>
      <c r="M18" s="2353"/>
      <c r="N18" s="600" t="e">
        <f>+'Cost-Basis (CO)'!D77</f>
        <v>#REF!</v>
      </c>
      <c r="O18" s="266"/>
      <c r="P18" s="185"/>
      <c r="Q18" s="513"/>
      <c r="R18" s="513">
        <v>44</v>
      </c>
      <c r="S18" s="186"/>
      <c r="T18" s="186" t="str">
        <f t="shared" si="0"/>
        <v/>
      </c>
      <c r="U18" s="513"/>
      <c r="V18" s="513"/>
      <c r="W18" s="513"/>
    </row>
    <row r="19" spans="1:23" ht="13.5" customHeight="1" thickBot="1" x14ac:dyDescent="0.4">
      <c r="A19" s="197"/>
      <c r="B19" s="521"/>
      <c r="C19" s="583">
        <f>+'Cost-Basis (CO)'!D36</f>
        <v>0</v>
      </c>
      <c r="D19" s="584">
        <f t="shared" si="1"/>
        <v>0</v>
      </c>
      <c r="E19" s="683" t="s">
        <v>335</v>
      </c>
      <c r="F19" s="186"/>
      <c r="G19" s="2354" t="s">
        <v>453</v>
      </c>
      <c r="H19" s="2355"/>
      <c r="I19" s="2356"/>
      <c r="J19"/>
      <c r="K19" s="203" t="s">
        <v>360</v>
      </c>
      <c r="L19" s="601"/>
      <c r="M19" s="268"/>
      <c r="N19" s="651" t="e">
        <f>+N17/N18</f>
        <v>#REF!</v>
      </c>
      <c r="O19" s="266"/>
      <c r="P19" s="185"/>
      <c r="Q19" s="513"/>
      <c r="R19" s="513">
        <v>45</v>
      </c>
      <c r="S19" s="186"/>
      <c r="T19" s="186" t="str">
        <f t="shared" si="0"/>
        <v/>
      </c>
      <c r="U19" s="513"/>
      <c r="V19" s="513"/>
      <c r="W19" s="513"/>
    </row>
    <row r="20" spans="1:23" ht="13.5" customHeight="1" thickBot="1" x14ac:dyDescent="0.4">
      <c r="A20" s="197"/>
      <c r="B20" s="521"/>
      <c r="C20" s="583">
        <f>+'Cost-Basis (CO)'!D49</f>
        <v>0</v>
      </c>
      <c r="D20" s="584">
        <f t="shared" si="1"/>
        <v>0</v>
      </c>
      <c r="E20" s="679" t="s">
        <v>336</v>
      </c>
      <c r="F20" s="186"/>
      <c r="G20" s="2357"/>
      <c r="H20" s="2358"/>
      <c r="I20" s="2359"/>
      <c r="J20" s="691"/>
      <c r="K20" s="602"/>
      <c r="L20" s="602"/>
      <c r="M20" s="602"/>
      <c r="N20" s="603" t="e">
        <f>IF(N19&gt;0.1400001,"VALUE!","")</f>
        <v>#REF!</v>
      </c>
      <c r="O20" s="266"/>
      <c r="P20" s="185"/>
      <c r="Q20" s="513"/>
      <c r="R20" s="513">
        <v>46</v>
      </c>
      <c r="S20" s="186"/>
      <c r="T20" s="186" t="str">
        <f t="shared" si="0"/>
        <v/>
      </c>
      <c r="U20" s="513"/>
      <c r="V20" s="513"/>
      <c r="W20" s="513"/>
    </row>
    <row r="21" spans="1:23" ht="13.5" customHeight="1" x14ac:dyDescent="0.35">
      <c r="A21" s="197"/>
      <c r="B21" s="521"/>
      <c r="C21" s="583">
        <f>+'Cost-Basis (CO)'!D61</f>
        <v>0</v>
      </c>
      <c r="D21" s="584">
        <f t="shared" si="1"/>
        <v>0</v>
      </c>
      <c r="E21" s="683" t="s">
        <v>337</v>
      </c>
      <c r="F21" s="186"/>
      <c r="G21" s="240" t="e">
        <f>IF(G18&lt;3300,"VALUE!",IF(G18&gt;4800,"VALUE!",""))</f>
        <v>#REF!</v>
      </c>
      <c r="H21" s="690"/>
      <c r="I21" s="690"/>
      <c r="J21" s="692"/>
      <c r="K21" s="604" t="s">
        <v>485</v>
      </c>
      <c r="L21" s="605"/>
      <c r="M21" s="605"/>
      <c r="N21" s="926">
        <f>+'Rent Summary (CO)'!H42+'Rent Summary (CO)'!H53+'Rent Summary (CO)'!H64+'Rent Summary (CO)'!H75+'Rent Summary (CO)'!H9+'Rent Summary (CO)'!H20+'Rent Summary (CO)'!H31</f>
        <v>0</v>
      </c>
      <c r="O21" s="266"/>
      <c r="P21" s="185"/>
      <c r="Q21" s="513"/>
      <c r="R21" s="513">
        <v>47</v>
      </c>
      <c r="S21" s="186"/>
      <c r="T21" s="186" t="str">
        <f t="shared" si="0"/>
        <v/>
      </c>
      <c r="U21" s="513"/>
      <c r="V21" s="513"/>
      <c r="W21" s="513"/>
    </row>
    <row r="22" spans="1:23" ht="13.5" customHeight="1" thickBot="1" x14ac:dyDescent="0.4">
      <c r="A22" s="197"/>
      <c r="B22" s="521"/>
      <c r="C22" s="583">
        <f>+'Cost-Basis (CO)'!D70</f>
        <v>0</v>
      </c>
      <c r="D22" s="584">
        <f t="shared" si="1"/>
        <v>0</v>
      </c>
      <c r="E22" s="682" t="s">
        <v>460</v>
      </c>
      <c r="F22" s="186"/>
      <c r="G22" s="690"/>
      <c r="H22" s="690"/>
      <c r="I22" s="690"/>
      <c r="J22" s="693"/>
      <c r="K22" s="757" t="s">
        <v>361</v>
      </c>
      <c r="L22" s="758"/>
      <c r="M22" s="758"/>
      <c r="N22" s="607">
        <f>IF(V4=22500,22500, IF(V5=21000,21000, IF(V6=19500,19500, IF(V7=15000,15000,""))))</f>
        <v>22500</v>
      </c>
      <c r="O22" s="266"/>
      <c r="P22" s="185"/>
      <c r="Q22" s="513"/>
      <c r="R22" s="513">
        <v>48</v>
      </c>
      <c r="S22" s="186"/>
      <c r="T22" s="186" t="str">
        <f t="shared" si="0"/>
        <v/>
      </c>
      <c r="U22" s="513"/>
      <c r="V22" s="513"/>
      <c r="W22" s="513"/>
    </row>
    <row r="23" spans="1:23" ht="13.5" customHeight="1" thickBot="1" x14ac:dyDescent="0.4">
      <c r="A23" s="524"/>
      <c r="B23" s="521"/>
      <c r="C23" s="583">
        <f>+'Cost-Basis (CO)'!D76</f>
        <v>0</v>
      </c>
      <c r="D23" s="584">
        <f t="shared" si="1"/>
        <v>0</v>
      </c>
      <c r="E23" s="714" t="s">
        <v>459</v>
      </c>
      <c r="F23" s="191"/>
      <c r="G23" s="690"/>
      <c r="H23" s="690"/>
      <c r="I23" s="690"/>
      <c r="J23" s="692"/>
      <c r="K23" s="267" t="s">
        <v>362</v>
      </c>
      <c r="L23" s="268"/>
      <c r="M23" s="268"/>
      <c r="N23" s="608">
        <f>+N22*N21</f>
        <v>0</v>
      </c>
      <c r="O23" s="695"/>
      <c r="P23" s="526"/>
      <c r="Q23" s="191"/>
      <c r="R23" s="513">
        <v>49</v>
      </c>
      <c r="S23" s="191"/>
      <c r="T23" s="186" t="str">
        <f t="shared" si="0"/>
        <v/>
      </c>
      <c r="U23" s="513"/>
      <c r="V23" s="513"/>
      <c r="W23" s="513"/>
    </row>
    <row r="24" spans="1:23" ht="13.5" customHeight="1" thickBot="1" x14ac:dyDescent="0.4">
      <c r="A24" s="524"/>
      <c r="B24" s="521"/>
      <c r="C24" s="773" t="e">
        <f>+'Cost-Basis (CO)'!D84</f>
        <v>#REF!</v>
      </c>
      <c r="D24" s="584" t="e">
        <f t="shared" si="1"/>
        <v>#REF!</v>
      </c>
      <c r="E24" s="683" t="s">
        <v>278</v>
      </c>
      <c r="F24" s="191"/>
      <c r="G24" s="690"/>
      <c r="H24" s="690"/>
      <c r="I24" s="690"/>
      <c r="J24" s="692"/>
      <c r="K24"/>
      <c r="L24"/>
      <c r="M24"/>
      <c r="N24" s="696"/>
      <c r="O24" s="695"/>
      <c r="P24" s="527"/>
      <c r="Q24" s="191"/>
      <c r="R24" s="513">
        <v>50</v>
      </c>
      <c r="S24" s="191"/>
      <c r="T24" s="186" t="str">
        <f t="shared" si="0"/>
        <v/>
      </c>
      <c r="U24" s="513"/>
      <c r="V24" s="513"/>
      <c r="W24" s="513"/>
    </row>
    <row r="25" spans="1:23" ht="13.5" customHeight="1" thickBot="1" x14ac:dyDescent="0.4">
      <c r="A25" s="524"/>
      <c r="B25" s="523"/>
      <c r="C25" s="585">
        <f>+'Cost-Basis (CO)'!D89</f>
        <v>0</v>
      </c>
      <c r="D25" s="775">
        <f>+C25-B25</f>
        <v>0</v>
      </c>
      <c r="E25" s="776" t="s">
        <v>109</v>
      </c>
      <c r="F25" s="185"/>
      <c r="G25"/>
      <c r="H25"/>
      <c r="I25"/>
      <c r="J25" s="185"/>
      <c r="K25" s="1028" t="s">
        <v>622</v>
      </c>
      <c r="L25" s="1022"/>
      <c r="M25" s="1022"/>
      <c r="N25" s="1023">
        <f>+'Cost-Basis (CO)'!H31+'Cost-Basis (CO)'!H32+'Cost-Basis (CO)'!H34</f>
        <v>0</v>
      </c>
      <c r="O25" s="525"/>
      <c r="P25" s="527"/>
      <c r="Q25" s="191"/>
      <c r="R25" s="513">
        <v>51</v>
      </c>
      <c r="S25" s="191"/>
      <c r="T25" s="186" t="str">
        <f t="shared" si="0"/>
        <v/>
      </c>
      <c r="U25" s="513"/>
      <c r="V25" s="513"/>
      <c r="W25" s="513"/>
    </row>
    <row r="26" spans="1:23" ht="13.5" customHeight="1" thickBot="1" x14ac:dyDescent="0.4">
      <c r="A26" s="524"/>
      <c r="B26" s="618">
        <f>SUM(B15:B25)</f>
        <v>0</v>
      </c>
      <c r="C26" s="586" t="e">
        <f>SUM(C15:C25)</f>
        <v>#REF!</v>
      </c>
      <c r="D26" s="586" t="e">
        <f>+C26-B26</f>
        <v>#REF!</v>
      </c>
      <c r="E26" s="748" t="s">
        <v>39</v>
      </c>
      <c r="F26" s="185"/>
      <c r="G26" s="185"/>
      <c r="H26" s="185"/>
      <c r="I26" s="185"/>
      <c r="J26" s="185"/>
      <c r="K26" s="1031" t="s">
        <v>627</v>
      </c>
      <c r="L26" s="1032"/>
      <c r="M26" s="1032"/>
      <c r="N26" s="1033"/>
      <c r="O26" s="525"/>
      <c r="P26" s="527"/>
      <c r="Q26" s="191"/>
      <c r="R26" s="513">
        <v>52</v>
      </c>
      <c r="S26" s="191"/>
      <c r="T26" s="186" t="str">
        <f t="shared" si="0"/>
        <v/>
      </c>
      <c r="U26" s="513"/>
      <c r="V26" s="513"/>
      <c r="W26" s="513"/>
    </row>
    <row r="27" spans="1:23" ht="13.5" customHeight="1" thickBot="1" x14ac:dyDescent="0.4">
      <c r="A27" s="524"/>
      <c r="B27" s="760">
        <f>+ROUND(B9,0)-ROUND(B26,0)</f>
        <v>0</v>
      </c>
      <c r="C27" s="708" t="e">
        <f>+ROUND(C9,0)-ROUND(C26,0)</f>
        <v>#REF!</v>
      </c>
      <c r="D27" s="708" t="e">
        <f>+ROUND(D9,0)-ROUND(D26,0)</f>
        <v>#REF!</v>
      </c>
      <c r="E27" s="701"/>
      <c r="F27" s="185"/>
      <c r="G27" s="185"/>
      <c r="H27" s="185"/>
      <c r="I27" s="185"/>
      <c r="J27" s="185"/>
      <c r="K27" s="1024" t="s">
        <v>625</v>
      </c>
      <c r="L27" s="1025"/>
      <c r="M27" s="1025"/>
      <c r="N27" s="1026">
        <v>3.3000000000000002E-2</v>
      </c>
      <c r="O27" s="528"/>
      <c r="P27" s="191"/>
      <c r="Q27" s="191"/>
      <c r="R27" s="513">
        <v>53</v>
      </c>
      <c r="S27" s="459"/>
      <c r="T27" s="186" t="str">
        <f t="shared" si="0"/>
        <v/>
      </c>
      <c r="U27" s="513"/>
      <c r="V27" s="513"/>
      <c r="W27" s="513"/>
    </row>
    <row r="28" spans="1:23" ht="13.5" customHeight="1" thickBot="1" x14ac:dyDescent="0.4">
      <c r="A28" s="524"/>
      <c r="B28" s="2387"/>
      <c r="C28" s="2388"/>
      <c r="D28" s="2388"/>
      <c r="E28" s="2388"/>
      <c r="F28" s="191"/>
      <c r="J28" s="185"/>
      <c r="K28" s="203" t="s">
        <v>624</v>
      </c>
      <c r="L28" s="1027"/>
      <c r="M28" s="1027"/>
      <c r="N28" s="608">
        <f>+(N27*N26)</f>
        <v>0</v>
      </c>
      <c r="O28" s="529"/>
      <c r="P28" s="191"/>
      <c r="Q28" s="191"/>
      <c r="R28" s="513">
        <v>54</v>
      </c>
      <c r="S28" s="194"/>
      <c r="T28" s="186" t="str">
        <f t="shared" si="0"/>
        <v/>
      </c>
      <c r="U28" s="513"/>
      <c r="V28" s="513"/>
      <c r="W28" s="513"/>
    </row>
    <row r="29" spans="1:23" ht="13.5" customHeight="1" thickBot="1" x14ac:dyDescent="0.4">
      <c r="A29" s="524"/>
      <c r="B29" s="2389" t="s">
        <v>338</v>
      </c>
      <c r="C29" s="2390"/>
      <c r="D29" s="2390"/>
      <c r="E29" s="2391"/>
      <c r="F29" s="191"/>
      <c r="G29" s="185"/>
      <c r="H29" s="185"/>
      <c r="I29" s="185"/>
      <c r="J29" s="185"/>
      <c r="K29" s="218"/>
      <c r="L29" s="218"/>
      <c r="M29" s="690"/>
      <c r="N29" s="219" t="str">
        <f>IF(N25&gt;N28,"VALUE!","")</f>
        <v/>
      </c>
      <c r="O29" s="529"/>
      <c r="P29" s="530"/>
      <c r="Q29" s="531"/>
      <c r="R29" s="532">
        <v>55</v>
      </c>
      <c r="S29" s="531"/>
      <c r="T29" s="533" t="str">
        <f t="shared" si="0"/>
        <v/>
      </c>
      <c r="U29" s="532"/>
      <c r="V29" s="532"/>
      <c r="W29" s="532"/>
    </row>
    <row r="30" spans="1:23" ht="13.5" customHeight="1" thickBot="1" x14ac:dyDescent="0.4">
      <c r="A30" s="524"/>
      <c r="B30" s="581" t="s">
        <v>327</v>
      </c>
      <c r="C30" s="581" t="s">
        <v>347</v>
      </c>
      <c r="D30" s="581" t="s">
        <v>328</v>
      </c>
      <c r="E30" s="581" t="s">
        <v>329</v>
      </c>
      <c r="F30" s="191"/>
      <c r="G30" s="185"/>
      <c r="H30" s="185"/>
      <c r="I30" s="185"/>
      <c r="J30" s="185"/>
      <c r="K30" s="530"/>
      <c r="L30" s="530"/>
      <c r="N30" s="530"/>
      <c r="O30" s="534"/>
      <c r="P30" s="669"/>
      <c r="Q30" s="531"/>
      <c r="R30" s="532">
        <v>56</v>
      </c>
      <c r="S30" s="531"/>
      <c r="T30" s="533" t="str">
        <f t="shared" si="0"/>
        <v/>
      </c>
      <c r="U30" s="532"/>
      <c r="V30" s="532"/>
      <c r="W30" s="532"/>
    </row>
    <row r="31" spans="1:23" ht="13.5" customHeight="1" x14ac:dyDescent="0.35">
      <c r="A31" s="524"/>
      <c r="B31" s="520"/>
      <c r="C31" s="582">
        <f>+'Rent Summary (CO)'!H101</f>
        <v>0</v>
      </c>
      <c r="D31" s="582">
        <f t="shared" ref="D31:D37" si="2">+C31-B31</f>
        <v>0</v>
      </c>
      <c r="E31" s="684" t="s">
        <v>339</v>
      </c>
      <c r="F31" s="185"/>
      <c r="G31" s="185"/>
      <c r="H31" s="185"/>
      <c r="I31" s="185"/>
      <c r="J31" s="185"/>
      <c r="K31" s="669"/>
      <c r="L31" s="669"/>
      <c r="M31" s="669"/>
      <c r="N31" s="669"/>
      <c r="O31" s="525"/>
      <c r="P31" s="191"/>
      <c r="Q31" s="531"/>
      <c r="R31" s="532">
        <v>57</v>
      </c>
      <c r="S31" s="535"/>
      <c r="T31" s="533" t="str">
        <f t="shared" si="0"/>
        <v/>
      </c>
      <c r="U31" s="532"/>
      <c r="V31" s="532"/>
      <c r="W31" s="532"/>
    </row>
    <row r="32" spans="1:23" ht="13.5" customHeight="1" x14ac:dyDescent="0.35">
      <c r="A32" s="524"/>
      <c r="B32" s="521"/>
      <c r="C32" s="583" t="e">
        <f>+#REF!+#REF!+#REF!</f>
        <v>#REF!</v>
      </c>
      <c r="D32" s="583" t="e">
        <f t="shared" si="2"/>
        <v>#REF!</v>
      </c>
      <c r="E32" s="685" t="s">
        <v>340</v>
      </c>
      <c r="F32" s="185"/>
      <c r="G32" s="185"/>
      <c r="H32" s="185"/>
      <c r="I32" s="185"/>
      <c r="J32" s="185"/>
      <c r="K32" s="527"/>
      <c r="L32" s="527"/>
      <c r="M32" s="527"/>
      <c r="N32" s="527"/>
      <c r="O32" s="525"/>
      <c r="P32" s="191"/>
      <c r="Q32" s="531"/>
      <c r="R32" s="532">
        <v>58</v>
      </c>
      <c r="S32" s="535"/>
      <c r="T32" s="533" t="str">
        <f t="shared" si="0"/>
        <v/>
      </c>
      <c r="U32" s="532"/>
      <c r="V32" s="532"/>
      <c r="W32" s="532"/>
    </row>
    <row r="33" spans="1:23" ht="13.5" customHeight="1" x14ac:dyDescent="0.35">
      <c r="A33" s="524"/>
      <c r="B33" s="686">
        <f>+B31+B32</f>
        <v>0</v>
      </c>
      <c r="C33" s="583" t="e">
        <f>+C31+C32</f>
        <v>#REF!</v>
      </c>
      <c r="D33" s="583" t="e">
        <f t="shared" si="2"/>
        <v>#REF!</v>
      </c>
      <c r="E33" s="685" t="s">
        <v>348</v>
      </c>
      <c r="F33" s="185"/>
      <c r="G33" s="185"/>
      <c r="H33" s="185"/>
      <c r="I33" s="185"/>
      <c r="J33" s="185"/>
      <c r="K33" s="527"/>
      <c r="L33" s="527"/>
      <c r="M33" s="527"/>
      <c r="N33" s="527"/>
      <c r="O33" s="525"/>
      <c r="P33" s="191"/>
      <c r="Q33" s="531"/>
      <c r="R33" s="532">
        <v>59</v>
      </c>
      <c r="S33" s="535"/>
      <c r="T33" s="533" t="str">
        <f t="shared" si="0"/>
        <v/>
      </c>
      <c r="U33" s="532"/>
      <c r="V33" s="532"/>
      <c r="W33" s="532"/>
    </row>
    <row r="34" spans="1:23" ht="13.5" customHeight="1" x14ac:dyDescent="0.35">
      <c r="A34" s="524"/>
      <c r="B34" s="686">
        <f>+B33*0.07</f>
        <v>0</v>
      </c>
      <c r="C34" s="583" t="e">
        <f>+C33*#REF!</f>
        <v>#REF!</v>
      </c>
      <c r="D34" s="583" t="e">
        <f t="shared" si="2"/>
        <v>#REF!</v>
      </c>
      <c r="E34" s="685" t="s">
        <v>341</v>
      </c>
      <c r="F34" s="185"/>
      <c r="G34" s="185"/>
      <c r="H34" s="185"/>
      <c r="I34" s="185"/>
      <c r="J34" s="185"/>
      <c r="K34" s="536"/>
      <c r="L34" s="536"/>
      <c r="M34" s="536"/>
      <c r="N34" s="536"/>
      <c r="O34" s="525"/>
      <c r="P34" s="191"/>
      <c r="Q34" s="531"/>
      <c r="R34" s="532">
        <v>60</v>
      </c>
      <c r="S34" s="537"/>
      <c r="T34" s="533" t="str">
        <f>IF($N$21=R34,1,"")</f>
        <v/>
      </c>
      <c r="U34" s="532"/>
      <c r="V34" s="532"/>
      <c r="W34" s="532"/>
    </row>
    <row r="35" spans="1:23" ht="13.5" customHeight="1" x14ac:dyDescent="0.35">
      <c r="A35" s="524"/>
      <c r="B35" s="521"/>
      <c r="C35" s="583" t="e">
        <f>+#REF!</f>
        <v>#REF!</v>
      </c>
      <c r="D35" s="583" t="e">
        <f t="shared" si="2"/>
        <v>#REF!</v>
      </c>
      <c r="E35" s="685" t="s">
        <v>152</v>
      </c>
      <c r="F35" s="185"/>
      <c r="G35" s="185"/>
      <c r="H35" s="185"/>
      <c r="I35" s="185"/>
      <c r="J35" s="185"/>
      <c r="K35" s="536"/>
      <c r="L35" s="536"/>
      <c r="M35" s="536"/>
      <c r="N35" s="536"/>
      <c r="O35" s="525"/>
      <c r="P35" s="191"/>
      <c r="Q35" s="531"/>
      <c r="R35" s="531"/>
      <c r="S35" s="531"/>
      <c r="T35" s="531"/>
      <c r="U35" s="532"/>
      <c r="V35" s="532"/>
      <c r="W35" s="532"/>
    </row>
    <row r="36" spans="1:23" ht="13.5" customHeight="1" thickBot="1" x14ac:dyDescent="0.4">
      <c r="A36" s="524"/>
      <c r="B36" s="523"/>
      <c r="C36" s="585" t="e">
        <f>+C35*#REF!</f>
        <v>#REF!</v>
      </c>
      <c r="D36" s="585" t="e">
        <f t="shared" si="2"/>
        <v>#REF!</v>
      </c>
      <c r="E36" s="752" t="s">
        <v>341</v>
      </c>
      <c r="F36" s="185"/>
      <c r="G36" s="185"/>
      <c r="H36" s="185"/>
      <c r="I36" s="185"/>
      <c r="J36" s="185"/>
      <c r="K36" s="536"/>
      <c r="L36" s="536"/>
      <c r="M36" s="536"/>
      <c r="N36" s="536"/>
      <c r="O36" s="525"/>
      <c r="P36" s="191"/>
      <c r="Q36" s="543"/>
      <c r="R36" s="531">
        <v>61</v>
      </c>
      <c r="S36" s="531"/>
      <c r="T36" s="531" t="str">
        <f>IF($N$21=R36,2,"")</f>
        <v/>
      </c>
      <c r="U36" s="532"/>
      <c r="V36" s="532"/>
      <c r="W36" s="532"/>
    </row>
    <row r="37" spans="1:23" ht="13.5" customHeight="1" thickBot="1" x14ac:dyDescent="0.4">
      <c r="A37" s="524"/>
      <c r="B37" s="618">
        <f>+(B33-B34)+(B35-B36)</f>
        <v>0</v>
      </c>
      <c r="C37" s="586" t="e">
        <f>(+C33-C34)+(C35-C36)</f>
        <v>#REF!</v>
      </c>
      <c r="D37" s="586" t="e">
        <f t="shared" si="2"/>
        <v>#REF!</v>
      </c>
      <c r="E37" s="749" t="s">
        <v>349</v>
      </c>
      <c r="F37" s="185"/>
      <c r="G37" s="185"/>
      <c r="H37" s="185"/>
      <c r="I37" s="185"/>
      <c r="J37" s="185"/>
      <c r="K37" s="536"/>
      <c r="L37" s="536"/>
      <c r="M37" s="536"/>
      <c r="N37" s="536"/>
      <c r="O37" s="525"/>
      <c r="P37" s="191"/>
      <c r="Q37" s="545"/>
      <c r="R37" s="531">
        <v>62</v>
      </c>
      <c r="S37" s="531"/>
      <c r="T37" s="531" t="str">
        <f t="shared" ref="T37:T74" si="3">IF($N$21=R37,2,"")</f>
        <v/>
      </c>
      <c r="U37" s="532"/>
      <c r="V37" s="532"/>
      <c r="W37" s="532"/>
    </row>
    <row r="38" spans="1:23" ht="13.5" customHeight="1" thickBot="1" x14ac:dyDescent="0.4">
      <c r="A38" s="524"/>
      <c r="B38" s="611"/>
      <c r="C38" s="540"/>
      <c r="D38" s="540"/>
      <c r="E38" s="540"/>
      <c r="F38" s="540"/>
      <c r="G38" s="540"/>
      <c r="H38" s="540"/>
      <c r="I38" s="540"/>
      <c r="J38" s="540"/>
      <c r="K38" s="541"/>
      <c r="L38" s="541"/>
      <c r="M38" s="541"/>
      <c r="N38" s="541"/>
      <c r="O38" s="542"/>
      <c r="P38" s="191"/>
      <c r="Q38" s="531"/>
      <c r="R38" s="531">
        <v>63</v>
      </c>
      <c r="S38" s="531"/>
      <c r="T38" s="531" t="str">
        <f t="shared" si="3"/>
        <v/>
      </c>
      <c r="U38" s="532"/>
      <c r="V38" s="532"/>
      <c r="W38" s="532"/>
    </row>
    <row r="39" spans="1:23" x14ac:dyDescent="0.35">
      <c r="A39" s="524"/>
      <c r="B39" s="527"/>
      <c r="C39" s="669"/>
      <c r="D39" s="669"/>
      <c r="E39" s="669"/>
      <c r="F39" s="544"/>
      <c r="G39" s="185"/>
      <c r="H39" s="185"/>
      <c r="I39" s="185"/>
      <c r="J39" s="185"/>
      <c r="K39" s="191"/>
      <c r="L39" s="191"/>
      <c r="M39" s="218"/>
      <c r="N39" s="609" t="e">
        <f>+#REF!</f>
        <v>#REF!</v>
      </c>
      <c r="O39" s="191"/>
      <c r="P39" s="191"/>
      <c r="Q39" s="531"/>
      <c r="R39" s="531">
        <v>64</v>
      </c>
      <c r="S39" s="531"/>
      <c r="T39" s="531" t="str">
        <f t="shared" si="3"/>
        <v/>
      </c>
      <c r="U39" s="532"/>
      <c r="V39" s="532"/>
      <c r="W39" s="532"/>
    </row>
    <row r="40" spans="1:23" x14ac:dyDescent="0.35">
      <c r="A40" s="524"/>
      <c r="B40" s="527"/>
      <c r="C40" s="527"/>
      <c r="D40" s="527"/>
      <c r="E40" s="546"/>
      <c r="F40" s="191"/>
      <c r="G40" s="185"/>
      <c r="H40" s="185"/>
      <c r="I40" s="185"/>
      <c r="J40" s="185"/>
      <c r="K40" s="191"/>
      <c r="L40" s="191"/>
      <c r="M40" s="609" t="s">
        <v>405</v>
      </c>
      <c r="N40" s="610">
        <f ca="1">TODAY()</f>
        <v>45659</v>
      </c>
      <c r="O40" s="191"/>
      <c r="P40" s="530"/>
      <c r="Q40" s="531"/>
      <c r="R40" s="531">
        <v>65</v>
      </c>
      <c r="S40" s="531"/>
      <c r="T40" s="531" t="str">
        <f t="shared" si="3"/>
        <v/>
      </c>
      <c r="U40" s="532"/>
      <c r="V40" s="532"/>
      <c r="W40" s="532"/>
    </row>
    <row r="41" spans="1:23" x14ac:dyDescent="0.35">
      <c r="A41" s="524"/>
      <c r="B41" s="536"/>
      <c r="C41" s="536"/>
      <c r="D41" s="527"/>
      <c r="E41" s="668"/>
      <c r="F41" s="191"/>
      <c r="G41" s="185"/>
      <c r="H41" s="185"/>
      <c r="I41" s="185"/>
      <c r="J41" s="185"/>
      <c r="K41" s="530"/>
      <c r="L41" s="530"/>
      <c r="M41" s="530"/>
      <c r="N41" s="530"/>
      <c r="O41" s="530"/>
      <c r="P41" s="669"/>
      <c r="Q41" s="548"/>
      <c r="R41" s="531">
        <v>66</v>
      </c>
      <c r="S41" s="549"/>
      <c r="T41" s="531" t="str">
        <f t="shared" si="3"/>
        <v/>
      </c>
      <c r="U41" s="532"/>
      <c r="V41" s="532"/>
      <c r="W41" s="532"/>
    </row>
    <row r="42" spans="1:23" x14ac:dyDescent="0.35">
      <c r="A42" s="191"/>
      <c r="B42" s="527"/>
      <c r="C42" s="527"/>
      <c r="D42" s="527"/>
      <c r="E42" s="649"/>
      <c r="F42" s="191"/>
      <c r="G42" s="185"/>
      <c r="H42" s="185"/>
      <c r="I42" s="185"/>
      <c r="J42" s="185"/>
      <c r="K42" s="669"/>
      <c r="L42" s="669"/>
      <c r="M42" s="669"/>
      <c r="N42" s="669"/>
      <c r="O42" s="669"/>
      <c r="P42" s="191"/>
      <c r="Q42" s="551"/>
      <c r="R42" s="531">
        <v>67</v>
      </c>
      <c r="S42" s="552"/>
      <c r="T42" s="531" t="str">
        <f t="shared" si="3"/>
        <v/>
      </c>
      <c r="U42" s="532"/>
      <c r="V42" s="532"/>
      <c r="W42" s="532"/>
    </row>
    <row r="43" spans="1:23" x14ac:dyDescent="0.35">
      <c r="A43" s="191"/>
      <c r="B43" s="527"/>
      <c r="C43" s="527"/>
      <c r="D43" s="527"/>
      <c r="E43" s="191"/>
      <c r="F43" s="669"/>
      <c r="G43" s="185"/>
      <c r="H43" s="185"/>
      <c r="I43" s="185"/>
      <c r="J43" s="185"/>
      <c r="K43" s="522"/>
      <c r="L43" s="527"/>
      <c r="M43" s="527"/>
      <c r="N43" s="527"/>
      <c r="O43" s="527"/>
      <c r="P43" s="191"/>
      <c r="Q43" s="551"/>
      <c r="R43" s="531">
        <v>68</v>
      </c>
      <c r="S43" s="552"/>
      <c r="T43" s="531" t="str">
        <f t="shared" si="3"/>
        <v/>
      </c>
      <c r="U43" s="532"/>
      <c r="V43" s="532"/>
      <c r="W43" s="532"/>
    </row>
    <row r="44" spans="1:23" x14ac:dyDescent="0.35">
      <c r="A44" s="524"/>
      <c r="B44" s="536"/>
      <c r="C44" s="536"/>
      <c r="D44" s="527"/>
      <c r="E44" s="550"/>
      <c r="F44" s="527"/>
      <c r="G44" s="186"/>
      <c r="H44" s="186"/>
      <c r="I44" s="186"/>
      <c r="J44" s="522"/>
      <c r="K44" s="536"/>
      <c r="L44" s="536"/>
      <c r="M44" s="536"/>
      <c r="N44" s="536"/>
      <c r="O44" s="527"/>
      <c r="P44" s="191"/>
      <c r="Q44" s="531"/>
      <c r="R44" s="531">
        <v>69</v>
      </c>
      <c r="S44" s="531"/>
      <c r="T44" s="531" t="str">
        <f t="shared" si="3"/>
        <v/>
      </c>
      <c r="U44" s="532"/>
      <c r="V44" s="532"/>
      <c r="W44" s="532"/>
    </row>
    <row r="45" spans="1:23" x14ac:dyDescent="0.35">
      <c r="A45" s="524"/>
      <c r="B45" s="536"/>
      <c r="C45" s="536"/>
      <c r="D45" s="527"/>
      <c r="E45" s="191"/>
      <c r="F45" s="527"/>
      <c r="G45" s="186"/>
      <c r="H45" s="186"/>
      <c r="I45" s="186"/>
      <c r="J45" s="522"/>
      <c r="K45" s="527"/>
      <c r="L45" s="527"/>
      <c r="M45" s="527"/>
      <c r="N45" s="527"/>
      <c r="O45" s="527"/>
      <c r="P45" s="191"/>
      <c r="Q45" s="531"/>
      <c r="R45" s="531">
        <v>70</v>
      </c>
      <c r="S45" s="552"/>
      <c r="T45" s="531" t="str">
        <f t="shared" si="3"/>
        <v/>
      </c>
      <c r="U45" s="532"/>
      <c r="V45" s="532"/>
      <c r="W45" s="532"/>
    </row>
    <row r="46" spans="1:23" x14ac:dyDescent="0.35">
      <c r="A46" s="197"/>
      <c r="B46" s="527"/>
      <c r="C46" s="527"/>
      <c r="D46" s="527"/>
      <c r="E46" s="547"/>
      <c r="F46" s="191"/>
      <c r="G46" s="186"/>
      <c r="H46" s="553"/>
      <c r="I46" s="553"/>
      <c r="J46" s="522"/>
      <c r="K46" s="527"/>
      <c r="L46" s="527"/>
      <c r="M46" s="527"/>
      <c r="N46" s="527"/>
      <c r="O46" s="527"/>
      <c r="P46" s="186"/>
      <c r="Q46" s="533"/>
      <c r="R46" s="531">
        <v>71</v>
      </c>
      <c r="S46" s="556"/>
      <c r="T46" s="531" t="str">
        <f t="shared" si="3"/>
        <v/>
      </c>
      <c r="U46" s="532"/>
      <c r="V46" s="532"/>
      <c r="W46" s="532"/>
    </row>
    <row r="47" spans="1:23" ht="15.5" x14ac:dyDescent="0.45">
      <c r="A47" s="197"/>
      <c r="B47" s="554"/>
      <c r="C47" s="554"/>
      <c r="D47" s="527"/>
      <c r="E47" s="191"/>
      <c r="F47" s="191"/>
      <c r="G47" s="186"/>
      <c r="H47" s="196"/>
      <c r="I47" s="196"/>
      <c r="J47" s="522"/>
      <c r="K47" s="555"/>
      <c r="L47" s="555"/>
      <c r="M47" s="555"/>
      <c r="N47" s="555"/>
      <c r="O47" s="517"/>
      <c r="P47" s="186"/>
      <c r="Q47" s="556"/>
      <c r="R47" s="531">
        <v>72</v>
      </c>
      <c r="S47" s="533"/>
      <c r="T47" s="531" t="str">
        <f t="shared" si="3"/>
        <v/>
      </c>
      <c r="U47" s="532"/>
      <c r="V47" s="532"/>
      <c r="W47" s="532"/>
    </row>
    <row r="48" spans="1:23" ht="15.5" x14ac:dyDescent="0.45">
      <c r="A48" s="197"/>
      <c r="B48" s="194"/>
      <c r="C48" s="194"/>
      <c r="D48" s="527"/>
      <c r="E48" s="547"/>
      <c r="F48" s="186"/>
      <c r="G48" s="186"/>
      <c r="H48" s="186"/>
      <c r="I48" s="186"/>
      <c r="J48" s="186"/>
      <c r="K48" s="555"/>
      <c r="L48" s="555"/>
      <c r="M48" s="517"/>
      <c r="N48" s="186"/>
      <c r="O48" s="186"/>
      <c r="P48" s="186"/>
      <c r="Q48" s="556"/>
      <c r="R48" s="531">
        <v>73</v>
      </c>
      <c r="S48" s="533"/>
      <c r="T48" s="531" t="str">
        <f t="shared" si="3"/>
        <v/>
      </c>
      <c r="U48" s="532"/>
      <c r="V48" s="532"/>
      <c r="W48" s="532"/>
    </row>
    <row r="49" spans="1:23" x14ac:dyDescent="0.35">
      <c r="A49" s="197"/>
      <c r="B49" s="557"/>
      <c r="C49" s="557"/>
      <c r="D49" s="527"/>
      <c r="E49" s="558"/>
      <c r="F49" s="186"/>
      <c r="G49" s="186"/>
      <c r="H49" s="186"/>
      <c r="I49" s="186"/>
      <c r="J49" s="186"/>
      <c r="K49" s="517"/>
      <c r="L49" s="517"/>
      <c r="M49" s="517"/>
      <c r="N49" s="186"/>
      <c r="O49" s="186"/>
      <c r="P49" s="186"/>
      <c r="Q49" s="556"/>
      <c r="R49" s="531">
        <v>74</v>
      </c>
      <c r="S49" s="533"/>
      <c r="T49" s="531" t="str">
        <f t="shared" si="3"/>
        <v/>
      </c>
      <c r="U49" s="532"/>
      <c r="V49" s="532"/>
      <c r="W49" s="532"/>
    </row>
    <row r="50" spans="1:23" x14ac:dyDescent="0.35">
      <c r="B50" s="553"/>
      <c r="C50" s="186"/>
      <c r="D50" s="186"/>
      <c r="E50" s="186"/>
      <c r="F50" s="186"/>
      <c r="G50" s="186"/>
      <c r="H50" s="186"/>
      <c r="I50" s="186"/>
      <c r="J50" s="186"/>
      <c r="K50" s="517"/>
      <c r="L50" s="517"/>
      <c r="M50" s="517"/>
      <c r="N50" s="186"/>
      <c r="O50" s="186"/>
      <c r="P50" s="186"/>
      <c r="Q50" s="532"/>
      <c r="R50" s="531">
        <v>75</v>
      </c>
      <c r="S50" s="532"/>
      <c r="T50" s="531" t="str">
        <f t="shared" si="3"/>
        <v/>
      </c>
      <c r="U50" s="532"/>
      <c r="V50" s="532"/>
      <c r="W50" s="532"/>
    </row>
    <row r="51" spans="1:23" x14ac:dyDescent="0.35">
      <c r="B51" s="186"/>
      <c r="C51" s="186"/>
      <c r="D51" s="186"/>
      <c r="E51" s="559"/>
      <c r="F51" s="186"/>
      <c r="G51" s="186"/>
      <c r="H51" s="186"/>
      <c r="I51" s="186"/>
      <c r="J51" s="186"/>
      <c r="K51" s="517"/>
      <c r="L51" s="186"/>
      <c r="M51" s="186"/>
      <c r="N51" s="186"/>
      <c r="O51" s="186"/>
      <c r="P51" s="186"/>
      <c r="Q51" s="532"/>
      <c r="R51" s="531">
        <v>76</v>
      </c>
      <c r="S51" s="532"/>
      <c r="T51" s="531" t="str">
        <f t="shared" si="3"/>
        <v/>
      </c>
      <c r="U51" s="532"/>
      <c r="V51" s="532"/>
      <c r="W51" s="532"/>
    </row>
    <row r="52" spans="1:23" x14ac:dyDescent="0.35">
      <c r="B52" s="668"/>
      <c r="C52" s="668"/>
      <c r="D52" s="186"/>
      <c r="E52" s="559"/>
      <c r="F52" s="186"/>
      <c r="G52" s="186"/>
      <c r="H52" s="186"/>
      <c r="I52" s="186"/>
      <c r="J52" s="553"/>
      <c r="K52" s="517"/>
      <c r="L52" s="560"/>
      <c r="M52" s="186"/>
      <c r="N52" s="186"/>
      <c r="O52" s="186"/>
      <c r="P52" s="186"/>
      <c r="Q52" s="532"/>
      <c r="R52" s="531">
        <v>77</v>
      </c>
      <c r="S52" s="532"/>
      <c r="T52" s="531" t="str">
        <f t="shared" si="3"/>
        <v/>
      </c>
      <c r="U52" s="532"/>
      <c r="V52" s="532"/>
      <c r="W52" s="532"/>
    </row>
    <row r="53" spans="1:23" x14ac:dyDescent="0.35">
      <c r="B53" s="668"/>
      <c r="C53" s="668"/>
      <c r="D53" s="186"/>
      <c r="E53" s="196"/>
      <c r="F53" s="186"/>
      <c r="G53" s="186"/>
      <c r="H53" s="186"/>
      <c r="I53" s="186"/>
      <c r="J53" s="196"/>
      <c r="K53" s="186"/>
      <c r="L53" s="186"/>
      <c r="M53" s="186"/>
      <c r="N53" s="186"/>
      <c r="O53" s="186"/>
      <c r="P53" s="186"/>
      <c r="Q53" s="532"/>
      <c r="R53" s="531">
        <v>78</v>
      </c>
      <c r="S53" s="532"/>
      <c r="T53" s="531" t="str">
        <f t="shared" si="3"/>
        <v/>
      </c>
      <c r="U53" s="532"/>
      <c r="V53" s="532"/>
      <c r="W53" s="532"/>
    </row>
    <row r="54" spans="1:23" x14ac:dyDescent="0.35">
      <c r="B54" s="459"/>
      <c r="C54" s="459"/>
      <c r="D54" s="186"/>
      <c r="E54" s="553"/>
      <c r="F54" s="186"/>
      <c r="G54" s="186"/>
      <c r="H54" s="186"/>
      <c r="I54" s="186"/>
      <c r="J54" s="186"/>
      <c r="K54" s="186"/>
      <c r="L54" s="186"/>
      <c r="M54" s="186"/>
      <c r="N54" s="186"/>
      <c r="O54" s="186"/>
      <c r="P54" s="186"/>
      <c r="Q54" s="532"/>
      <c r="R54" s="531">
        <v>79</v>
      </c>
      <c r="S54" s="532"/>
      <c r="T54" s="531" t="str">
        <f t="shared" si="3"/>
        <v/>
      </c>
      <c r="U54" s="532"/>
      <c r="V54" s="532"/>
      <c r="W54" s="532"/>
    </row>
    <row r="55" spans="1:23" x14ac:dyDescent="0.35">
      <c r="B55" s="667"/>
      <c r="C55" s="667"/>
      <c r="D55" s="186"/>
      <c r="E55" s="553"/>
      <c r="F55" s="186"/>
      <c r="G55" s="186"/>
      <c r="H55" s="186"/>
      <c r="I55" s="186"/>
      <c r="J55" s="186"/>
      <c r="K55" s="186"/>
      <c r="L55" s="186"/>
      <c r="M55" s="186"/>
      <c r="N55" s="186"/>
      <c r="O55" s="186"/>
      <c r="P55" s="186"/>
      <c r="Q55" s="532"/>
      <c r="R55" s="531">
        <v>80</v>
      </c>
      <c r="S55" s="532"/>
      <c r="T55" s="531" t="str">
        <f t="shared" si="3"/>
        <v/>
      </c>
      <c r="U55" s="532"/>
      <c r="V55" s="532"/>
      <c r="W55" s="532"/>
    </row>
    <row r="56" spans="1:23" x14ac:dyDescent="0.35">
      <c r="B56" s="668"/>
      <c r="C56" s="668"/>
      <c r="D56" s="186"/>
      <c r="E56" s="553"/>
      <c r="F56" s="186"/>
      <c r="G56" s="186"/>
      <c r="H56" s="186"/>
      <c r="I56" s="186"/>
      <c r="J56" s="186"/>
      <c r="K56" s="186"/>
      <c r="L56" s="186"/>
      <c r="M56" s="186"/>
      <c r="N56" s="186"/>
      <c r="O56" s="186"/>
      <c r="P56" s="186"/>
      <c r="Q56" s="532"/>
      <c r="R56" s="531">
        <v>81</v>
      </c>
      <c r="S56" s="532"/>
      <c r="T56" s="531" t="str">
        <f t="shared" si="3"/>
        <v/>
      </c>
      <c r="U56" s="532"/>
      <c r="V56" s="532"/>
      <c r="W56" s="532"/>
    </row>
    <row r="57" spans="1:23" x14ac:dyDescent="0.35">
      <c r="B57" s="668"/>
      <c r="C57" s="668"/>
      <c r="D57" s="186"/>
      <c r="E57" s="553"/>
      <c r="F57" s="186"/>
      <c r="G57" s="186"/>
      <c r="H57" s="186"/>
      <c r="I57" s="186"/>
      <c r="J57" s="186"/>
      <c r="K57" s="186"/>
      <c r="L57" s="186"/>
      <c r="M57" s="186"/>
      <c r="N57" s="186"/>
      <c r="O57" s="186"/>
      <c r="P57" s="186"/>
      <c r="Q57" s="532"/>
      <c r="R57" s="531">
        <v>82</v>
      </c>
      <c r="S57" s="532"/>
      <c r="T57" s="531" t="str">
        <f t="shared" si="3"/>
        <v/>
      </c>
      <c r="U57" s="532"/>
      <c r="V57" s="532"/>
      <c r="W57" s="532"/>
    </row>
    <row r="58" spans="1:23" x14ac:dyDescent="0.35">
      <c r="B58" s="459"/>
      <c r="C58" s="459"/>
      <c r="D58" s="186"/>
      <c r="E58" s="186"/>
      <c r="F58" s="186"/>
      <c r="G58" s="186"/>
      <c r="H58" s="186"/>
      <c r="I58" s="186"/>
      <c r="J58" s="186"/>
      <c r="K58" s="186"/>
      <c r="L58" s="186"/>
      <c r="M58" s="186"/>
      <c r="N58" s="186"/>
      <c r="O58" s="186"/>
      <c r="P58" s="186"/>
      <c r="Q58" s="532"/>
      <c r="R58" s="531">
        <v>83</v>
      </c>
      <c r="S58" s="532"/>
      <c r="T58" s="531" t="str">
        <f t="shared" si="3"/>
        <v/>
      </c>
      <c r="U58" s="532"/>
      <c r="V58" s="532"/>
      <c r="W58" s="532"/>
    </row>
    <row r="59" spans="1:23" x14ac:dyDescent="0.35">
      <c r="B59" s="186"/>
      <c r="C59" s="186"/>
      <c r="D59" s="186"/>
      <c r="E59" s="186"/>
      <c r="F59" s="186"/>
      <c r="G59" s="186"/>
      <c r="H59" s="186"/>
      <c r="I59" s="186"/>
      <c r="J59" s="186"/>
      <c r="K59" s="186"/>
      <c r="L59" s="186"/>
      <c r="M59" s="186"/>
      <c r="N59" s="186"/>
      <c r="O59" s="186"/>
      <c r="P59" s="186"/>
      <c r="Q59" s="532"/>
      <c r="R59" s="531">
        <v>84</v>
      </c>
      <c r="S59" s="532"/>
      <c r="T59" s="531" t="str">
        <f t="shared" si="3"/>
        <v/>
      </c>
      <c r="U59" s="532"/>
      <c r="V59" s="532"/>
      <c r="W59" s="532"/>
    </row>
    <row r="60" spans="1:23" x14ac:dyDescent="0.35">
      <c r="B60" s="668"/>
      <c r="C60" s="668"/>
      <c r="D60" s="186"/>
      <c r="E60" s="186"/>
      <c r="F60" s="186"/>
      <c r="G60" s="186"/>
      <c r="H60" s="186"/>
      <c r="I60" s="186"/>
      <c r="J60" s="186"/>
      <c r="K60" s="186"/>
      <c r="L60" s="186"/>
      <c r="M60" s="186"/>
      <c r="N60" s="186"/>
      <c r="O60" s="186"/>
      <c r="P60" s="186"/>
      <c r="Q60" s="532"/>
      <c r="R60" s="531">
        <v>85</v>
      </c>
      <c r="S60" s="532"/>
      <c r="T60" s="531" t="str">
        <f t="shared" si="3"/>
        <v/>
      </c>
      <c r="U60" s="532"/>
      <c r="V60" s="532"/>
      <c r="W60" s="532"/>
    </row>
    <row r="61" spans="1:23" x14ac:dyDescent="0.35">
      <c r="B61" s="668"/>
      <c r="C61" s="668"/>
      <c r="D61" s="186"/>
      <c r="E61" s="186"/>
      <c r="F61" s="186"/>
      <c r="G61" s="186"/>
      <c r="H61" s="186"/>
      <c r="I61" s="186"/>
      <c r="J61" s="186"/>
      <c r="K61" s="186"/>
      <c r="L61" s="186"/>
      <c r="M61" s="186"/>
      <c r="N61" s="186"/>
      <c r="O61" s="186"/>
      <c r="P61" s="186"/>
      <c r="Q61" s="532"/>
      <c r="R61" s="531">
        <v>86</v>
      </c>
      <c r="S61" s="532"/>
      <c r="T61" s="531" t="str">
        <f t="shared" si="3"/>
        <v/>
      </c>
      <c r="U61" s="532"/>
      <c r="V61" s="532"/>
      <c r="W61" s="532"/>
    </row>
    <row r="62" spans="1:23" x14ac:dyDescent="0.35">
      <c r="B62" s="459"/>
      <c r="C62" s="459"/>
      <c r="D62" s="186"/>
      <c r="E62" s="186"/>
      <c r="F62" s="186"/>
      <c r="G62" s="186"/>
      <c r="H62" s="186"/>
      <c r="I62" s="186"/>
      <c r="J62" s="186"/>
      <c r="K62" s="186"/>
      <c r="L62" s="186"/>
      <c r="M62" s="186"/>
      <c r="N62" s="186"/>
      <c r="O62" s="186"/>
      <c r="P62" s="186"/>
      <c r="Q62" s="532"/>
      <c r="R62" s="531">
        <v>87</v>
      </c>
      <c r="S62" s="532"/>
      <c r="T62" s="531" t="str">
        <f t="shared" si="3"/>
        <v/>
      </c>
      <c r="U62" s="532"/>
      <c r="V62" s="532"/>
      <c r="W62" s="532"/>
    </row>
    <row r="63" spans="1:23" x14ac:dyDescent="0.35">
      <c r="B63" s="186"/>
      <c r="C63" s="186"/>
      <c r="D63" s="186"/>
      <c r="E63" s="186"/>
      <c r="F63" s="186"/>
      <c r="G63" s="186"/>
      <c r="H63" s="186"/>
      <c r="I63" s="186"/>
      <c r="J63" s="186"/>
      <c r="K63" s="186"/>
      <c r="L63" s="186"/>
      <c r="M63" s="186"/>
      <c r="N63" s="186"/>
      <c r="O63" s="186"/>
      <c r="P63" s="186"/>
      <c r="Q63" s="532"/>
      <c r="R63" s="531">
        <v>88</v>
      </c>
      <c r="S63" s="532"/>
      <c r="T63" s="531" t="str">
        <f t="shared" si="3"/>
        <v/>
      </c>
      <c r="U63" s="532"/>
      <c r="V63" s="532"/>
      <c r="W63" s="532"/>
    </row>
    <row r="64" spans="1:23" x14ac:dyDescent="0.35">
      <c r="B64" s="2362"/>
      <c r="C64" s="2362"/>
      <c r="D64" s="186"/>
      <c r="E64" s="186"/>
      <c r="F64" s="186"/>
      <c r="G64" s="186"/>
      <c r="H64" s="186"/>
      <c r="I64" s="186"/>
      <c r="J64" s="186"/>
      <c r="K64" s="186"/>
      <c r="L64" s="186"/>
      <c r="M64" s="186"/>
      <c r="N64" s="186"/>
      <c r="O64" s="186"/>
      <c r="P64" s="186"/>
      <c r="Q64" s="532"/>
      <c r="R64" s="531">
        <v>89</v>
      </c>
      <c r="S64" s="532"/>
      <c r="T64" s="531" t="str">
        <f t="shared" si="3"/>
        <v/>
      </c>
      <c r="U64" s="532"/>
      <c r="V64" s="532"/>
      <c r="W64" s="532"/>
    </row>
    <row r="65" spans="2:23" x14ac:dyDescent="0.35">
      <c r="B65" s="2363"/>
      <c r="C65" s="2363"/>
      <c r="D65" s="186"/>
      <c r="E65" s="186"/>
      <c r="F65" s="186"/>
      <c r="G65" s="186"/>
      <c r="H65" s="186"/>
      <c r="I65" s="186"/>
      <c r="J65" s="186"/>
      <c r="K65" s="186"/>
      <c r="L65" s="186"/>
      <c r="M65" s="186"/>
      <c r="N65" s="186"/>
      <c r="O65" s="186"/>
      <c r="P65" s="186"/>
      <c r="Q65" s="532"/>
      <c r="R65" s="531">
        <v>90</v>
      </c>
      <c r="S65" s="532"/>
      <c r="T65" s="531" t="str">
        <f t="shared" si="3"/>
        <v/>
      </c>
      <c r="U65" s="532"/>
      <c r="V65" s="532"/>
      <c r="W65" s="532"/>
    </row>
    <row r="66" spans="2:23" x14ac:dyDescent="0.35">
      <c r="B66" s="2364"/>
      <c r="C66" s="2364"/>
      <c r="D66" s="186"/>
      <c r="E66" s="186"/>
      <c r="F66" s="186"/>
      <c r="G66" s="517"/>
      <c r="H66" s="186"/>
      <c r="I66" s="186"/>
      <c r="J66" s="186"/>
      <c r="K66" s="186"/>
      <c r="L66" s="186"/>
      <c r="M66" s="186"/>
      <c r="N66" s="186"/>
      <c r="O66" s="186"/>
      <c r="P66" s="186"/>
      <c r="Q66" s="532"/>
      <c r="R66" s="531">
        <v>91</v>
      </c>
      <c r="S66" s="532"/>
      <c r="T66" s="531" t="str">
        <f t="shared" si="3"/>
        <v/>
      </c>
      <c r="U66" s="532"/>
      <c r="V66" s="532"/>
      <c r="W66" s="532"/>
    </row>
    <row r="67" spans="2:23" x14ac:dyDescent="0.35">
      <c r="B67" s="186"/>
      <c r="C67" s="186"/>
      <c r="D67" s="186"/>
      <c r="E67" s="186"/>
      <c r="F67" s="186"/>
      <c r="G67" s="186"/>
      <c r="H67" s="186"/>
      <c r="I67" s="186"/>
      <c r="J67" s="186"/>
      <c r="K67" s="186"/>
      <c r="L67" s="186"/>
      <c r="M67" s="186"/>
      <c r="N67" s="186"/>
      <c r="O67" s="186"/>
      <c r="Q67" s="532"/>
      <c r="R67" s="531">
        <v>92</v>
      </c>
      <c r="S67" s="532"/>
      <c r="T67" s="531" t="str">
        <f t="shared" si="3"/>
        <v/>
      </c>
      <c r="U67" s="532"/>
      <c r="V67" s="532"/>
      <c r="W67" s="532"/>
    </row>
    <row r="68" spans="2:23" x14ac:dyDescent="0.35">
      <c r="B68" s="186"/>
      <c r="C68" s="186"/>
      <c r="D68" s="186"/>
      <c r="E68" s="186"/>
      <c r="F68" s="186"/>
      <c r="G68" s="2360"/>
      <c r="H68" s="2360"/>
      <c r="I68" s="2360"/>
      <c r="J68" s="186"/>
      <c r="Q68" s="532"/>
      <c r="R68" s="531">
        <v>93</v>
      </c>
      <c r="S68" s="532"/>
      <c r="T68" s="531" t="str">
        <f t="shared" si="3"/>
        <v/>
      </c>
      <c r="U68" s="532"/>
      <c r="V68" s="532"/>
      <c r="W68" s="532"/>
    </row>
    <row r="69" spans="2:23" x14ac:dyDescent="0.35">
      <c r="B69" s="186"/>
      <c r="C69" s="186"/>
      <c r="D69" s="186"/>
      <c r="E69" s="186"/>
      <c r="F69" s="186"/>
      <c r="G69" s="667"/>
      <c r="H69" s="667"/>
      <c r="I69" s="667"/>
      <c r="J69" s="186"/>
      <c r="Q69" s="532"/>
      <c r="R69" s="531">
        <v>94</v>
      </c>
      <c r="S69" s="532"/>
      <c r="T69" s="531" t="str">
        <f t="shared" si="3"/>
        <v/>
      </c>
      <c r="U69" s="532"/>
      <c r="V69" s="532"/>
      <c r="W69" s="532"/>
    </row>
    <row r="70" spans="2:23" x14ac:dyDescent="0.35">
      <c r="B70" s="517"/>
      <c r="C70" s="517"/>
      <c r="D70" s="517"/>
      <c r="E70" s="517"/>
      <c r="F70" s="186"/>
      <c r="G70" s="553"/>
      <c r="H70" s="553"/>
      <c r="I70" s="553"/>
      <c r="J70" s="186"/>
      <c r="Q70" s="532"/>
      <c r="R70" s="531">
        <v>95</v>
      </c>
      <c r="S70" s="532"/>
      <c r="T70" s="531" t="str">
        <f t="shared" si="3"/>
        <v/>
      </c>
      <c r="U70" s="532"/>
      <c r="V70" s="532"/>
      <c r="W70" s="532"/>
    </row>
    <row r="71" spans="2:23" x14ac:dyDescent="0.35">
      <c r="B71" s="517"/>
      <c r="C71" s="517"/>
      <c r="D71" s="517"/>
      <c r="E71" s="517"/>
      <c r="F71" s="186"/>
      <c r="G71" s="186"/>
      <c r="H71" s="186"/>
      <c r="I71" s="186"/>
      <c r="J71" s="186"/>
      <c r="Q71" s="532"/>
      <c r="R71" s="531">
        <v>96</v>
      </c>
      <c r="S71" s="532"/>
      <c r="T71" s="531" t="str">
        <f t="shared" si="3"/>
        <v/>
      </c>
      <c r="U71" s="532"/>
      <c r="V71" s="532"/>
      <c r="W71" s="532"/>
    </row>
    <row r="72" spans="2:23" x14ac:dyDescent="0.35">
      <c r="B72" s="517"/>
      <c r="C72" s="517"/>
      <c r="D72" s="517"/>
      <c r="E72" s="517"/>
      <c r="F72" s="186"/>
      <c r="G72" s="2360"/>
      <c r="H72" s="2360"/>
      <c r="I72" s="2360"/>
      <c r="J72" s="186"/>
      <c r="Q72" s="532"/>
      <c r="R72" s="531">
        <v>97</v>
      </c>
      <c r="S72" s="532"/>
      <c r="T72" s="531" t="str">
        <f t="shared" si="3"/>
        <v/>
      </c>
      <c r="U72" s="532"/>
      <c r="V72" s="532"/>
      <c r="W72" s="532"/>
    </row>
    <row r="73" spans="2:23" x14ac:dyDescent="0.35">
      <c r="B73" s="517"/>
      <c r="C73" s="517"/>
      <c r="D73" s="517"/>
      <c r="E73" s="561"/>
      <c r="F73" s="186"/>
      <c r="G73" s="667"/>
      <c r="H73" s="667"/>
      <c r="I73" s="667"/>
      <c r="J73" s="186"/>
      <c r="Q73" s="532"/>
      <c r="R73" s="531">
        <v>98</v>
      </c>
      <c r="S73" s="532"/>
      <c r="T73" s="531" t="str">
        <f>IF($N$21=R73,2,"")</f>
        <v/>
      </c>
      <c r="U73" s="532"/>
      <c r="V73" s="532"/>
      <c r="W73" s="532"/>
    </row>
    <row r="74" spans="2:23" x14ac:dyDescent="0.35">
      <c r="B74" s="517"/>
      <c r="C74" s="517"/>
      <c r="D74" s="517"/>
      <c r="E74" s="517"/>
      <c r="F74" s="186"/>
      <c r="G74" s="196"/>
      <c r="H74" s="196"/>
      <c r="I74" s="196"/>
      <c r="J74" s="667"/>
      <c r="Q74" s="532"/>
      <c r="R74" s="531">
        <v>99</v>
      </c>
      <c r="S74" s="532"/>
      <c r="T74" s="531" t="str">
        <f t="shared" si="3"/>
        <v/>
      </c>
      <c r="U74" s="532"/>
      <c r="V74" s="532"/>
      <c r="W74" s="532"/>
    </row>
    <row r="75" spans="2:23" ht="15.5" x14ac:dyDescent="0.45">
      <c r="B75" s="555"/>
      <c r="C75" s="562"/>
      <c r="D75" s="517"/>
      <c r="E75" s="517"/>
      <c r="F75" s="186"/>
      <c r="G75" s="186"/>
      <c r="H75" s="186"/>
      <c r="I75" s="186"/>
      <c r="J75" s="667"/>
      <c r="Q75" s="532"/>
      <c r="R75" s="531">
        <v>100</v>
      </c>
      <c r="S75" s="532"/>
      <c r="T75" s="531" t="str">
        <f>IF($N$21=R75,2,"")</f>
        <v/>
      </c>
      <c r="U75" s="532"/>
      <c r="V75" s="532"/>
      <c r="W75" s="532"/>
    </row>
    <row r="76" spans="2:23" x14ac:dyDescent="0.35">
      <c r="B76" s="517"/>
      <c r="C76" s="517"/>
      <c r="D76" s="517"/>
      <c r="E76" s="517"/>
      <c r="F76" s="186"/>
      <c r="G76" s="186"/>
      <c r="H76" s="186"/>
      <c r="I76" s="186"/>
      <c r="J76" s="553"/>
    </row>
    <row r="77" spans="2:23" x14ac:dyDescent="0.35">
      <c r="B77" s="517"/>
      <c r="C77" s="186"/>
      <c r="D77" s="186"/>
      <c r="E77" s="186"/>
      <c r="F77" s="186"/>
      <c r="G77" s="186"/>
      <c r="H77" s="186"/>
      <c r="I77" s="186"/>
      <c r="J77" s="186"/>
    </row>
    <row r="78" spans="2:23" x14ac:dyDescent="0.35">
      <c r="B78" s="517"/>
      <c r="C78" s="186"/>
      <c r="D78" s="186"/>
      <c r="E78" s="186"/>
      <c r="F78" s="186"/>
      <c r="G78" s="186"/>
      <c r="H78" s="186"/>
      <c r="I78" s="186"/>
      <c r="J78" s="667"/>
    </row>
    <row r="79" spans="2:23" x14ac:dyDescent="0.35">
      <c r="B79" s="2361"/>
      <c r="C79" s="2361"/>
      <c r="D79" s="2361"/>
      <c r="E79" s="2361"/>
      <c r="F79" s="186"/>
      <c r="G79" s="186"/>
      <c r="H79" s="186"/>
      <c r="I79" s="186"/>
      <c r="J79" s="667"/>
    </row>
    <row r="80" spans="2:23" x14ac:dyDescent="0.35">
      <c r="B80" s="517"/>
      <c r="C80" s="563"/>
      <c r="D80" s="563"/>
      <c r="E80" s="563"/>
      <c r="F80" s="186"/>
      <c r="G80" s="186"/>
      <c r="H80" s="186"/>
      <c r="I80" s="186"/>
      <c r="J80" s="196"/>
    </row>
    <row r="81" spans="2:10" x14ac:dyDescent="0.35">
      <c r="B81" s="517"/>
      <c r="C81" s="517"/>
      <c r="D81" s="517"/>
      <c r="E81" s="186"/>
      <c r="F81" s="186"/>
      <c r="G81" s="564"/>
      <c r="H81" s="186"/>
      <c r="I81" s="186"/>
      <c r="J81" s="186"/>
    </row>
    <row r="82" spans="2:10" ht="15.5" x14ac:dyDescent="0.45">
      <c r="B82" s="555"/>
      <c r="C82" s="555"/>
      <c r="D82" s="517"/>
      <c r="E82" s="186"/>
      <c r="F82" s="186"/>
      <c r="G82" s="563"/>
      <c r="H82" s="563"/>
      <c r="I82" s="186"/>
      <c r="J82" s="186"/>
    </row>
    <row r="83" spans="2:10" x14ac:dyDescent="0.35">
      <c r="B83" s="517"/>
      <c r="C83" s="517"/>
      <c r="D83" s="517"/>
      <c r="E83" s="186"/>
      <c r="F83" s="186"/>
      <c r="G83" s="559"/>
      <c r="H83" s="553"/>
      <c r="I83" s="186"/>
      <c r="J83" s="186"/>
    </row>
    <row r="84" spans="2:10" ht="15.5" x14ac:dyDescent="0.45">
      <c r="B84" s="555"/>
      <c r="C84" s="555"/>
      <c r="D84" s="517"/>
      <c r="E84" s="186"/>
      <c r="F84" s="186"/>
      <c r="G84" s="559"/>
      <c r="H84" s="553"/>
      <c r="I84" s="186"/>
      <c r="J84" s="186"/>
    </row>
    <row r="85" spans="2:10" x14ac:dyDescent="0.35">
      <c r="B85" s="517"/>
      <c r="C85" s="517"/>
      <c r="D85" s="517"/>
      <c r="E85" s="186"/>
      <c r="F85" s="186"/>
      <c r="G85" s="553"/>
      <c r="H85" s="186"/>
      <c r="I85" s="186"/>
      <c r="J85" s="186"/>
    </row>
    <row r="86" spans="2:10" x14ac:dyDescent="0.35">
      <c r="B86" s="186"/>
      <c r="C86" s="186"/>
      <c r="D86" s="186"/>
      <c r="E86" s="186"/>
      <c r="F86" s="186"/>
      <c r="G86" s="553"/>
      <c r="H86" s="553"/>
      <c r="I86" s="186"/>
      <c r="J86" s="186"/>
    </row>
    <row r="87" spans="2:10" x14ac:dyDescent="0.35">
      <c r="B87" s="186"/>
      <c r="C87" s="186"/>
      <c r="D87" s="186"/>
      <c r="E87" s="186"/>
      <c r="F87" s="186"/>
      <c r="G87" s="186"/>
      <c r="H87" s="553"/>
      <c r="I87" s="186"/>
      <c r="J87" s="186"/>
    </row>
    <row r="88" spans="2:10" x14ac:dyDescent="0.35">
      <c r="B88" s="2361"/>
      <c r="C88" s="2361"/>
      <c r="D88" s="2361"/>
      <c r="E88" s="2361"/>
      <c r="F88" s="565"/>
      <c r="G88" s="186"/>
      <c r="H88" s="553"/>
      <c r="I88" s="186"/>
      <c r="J88" s="186"/>
    </row>
    <row r="89" spans="2:10" x14ac:dyDescent="0.35">
      <c r="B89" s="517"/>
      <c r="C89" s="563"/>
      <c r="D89" s="563"/>
      <c r="E89" s="563"/>
      <c r="F89" s="566"/>
      <c r="G89" s="186"/>
      <c r="H89" s="553"/>
      <c r="I89" s="186"/>
      <c r="J89" s="186"/>
    </row>
    <row r="90" spans="2:10" x14ac:dyDescent="0.35">
      <c r="B90" s="517"/>
      <c r="C90" s="517"/>
      <c r="D90" s="517"/>
      <c r="E90" s="186"/>
      <c r="F90" s="186"/>
      <c r="G90" s="186"/>
      <c r="H90" s="553"/>
      <c r="I90" s="186"/>
      <c r="J90" s="186"/>
    </row>
    <row r="91" spans="2:10" ht="15.5" x14ac:dyDescent="0.45">
      <c r="B91" s="555"/>
      <c r="C91" s="555"/>
      <c r="D91" s="517"/>
      <c r="E91" s="186"/>
      <c r="F91" s="186"/>
      <c r="G91" s="186"/>
      <c r="H91" s="186"/>
      <c r="I91" s="186"/>
      <c r="J91" s="186"/>
    </row>
    <row r="92" spans="2:10" x14ac:dyDescent="0.35">
      <c r="B92" s="517"/>
      <c r="C92" s="517"/>
      <c r="D92" s="517"/>
      <c r="E92" s="186"/>
      <c r="F92" s="186"/>
      <c r="G92" s="186"/>
      <c r="H92" s="186"/>
      <c r="I92" s="186"/>
      <c r="J92" s="186"/>
    </row>
    <row r="93" spans="2:10" x14ac:dyDescent="0.35">
      <c r="B93" s="517"/>
      <c r="C93" s="517"/>
      <c r="D93" s="517"/>
      <c r="E93" s="186"/>
      <c r="F93" s="567"/>
      <c r="G93" s="186"/>
      <c r="H93" s="186"/>
      <c r="I93" s="186"/>
      <c r="J93" s="186"/>
    </row>
    <row r="94" spans="2:10" ht="15.5" x14ac:dyDescent="0.45">
      <c r="B94" s="555"/>
      <c r="C94" s="555"/>
      <c r="D94" s="517"/>
      <c r="E94" s="186"/>
      <c r="F94" s="517"/>
      <c r="G94" s="186"/>
      <c r="H94" s="186"/>
      <c r="I94" s="186"/>
      <c r="J94" s="186"/>
    </row>
    <row r="95" spans="2:10" ht="15.5" x14ac:dyDescent="0.45">
      <c r="B95" s="555"/>
      <c r="C95" s="555"/>
      <c r="D95" s="517"/>
      <c r="E95" s="186"/>
      <c r="F95" s="517"/>
      <c r="G95" s="186"/>
      <c r="H95" s="186"/>
      <c r="I95" s="186"/>
      <c r="J95" s="186"/>
    </row>
    <row r="96" spans="2:10" x14ac:dyDescent="0.35">
      <c r="B96" s="553"/>
      <c r="C96" s="517"/>
      <c r="D96" s="517"/>
      <c r="E96" s="186"/>
      <c r="F96" s="186"/>
      <c r="G96" s="186"/>
      <c r="H96" s="186"/>
      <c r="I96" s="186"/>
      <c r="J96" s="186"/>
    </row>
    <row r="97" spans="2:10" ht="15.5" x14ac:dyDescent="0.45">
      <c r="B97" s="568"/>
      <c r="C97" s="568"/>
      <c r="D97" s="517"/>
      <c r="E97" s="186"/>
      <c r="F97" s="186"/>
      <c r="G97" s="186"/>
      <c r="H97" s="186"/>
      <c r="I97" s="186"/>
      <c r="J97" s="186"/>
    </row>
    <row r="98" spans="2:10" x14ac:dyDescent="0.35">
      <c r="B98" s="553"/>
      <c r="C98" s="553"/>
      <c r="D98" s="517"/>
      <c r="E98" s="186"/>
      <c r="F98" s="186"/>
      <c r="G98" s="186"/>
      <c r="H98" s="186"/>
      <c r="I98" s="186"/>
      <c r="J98" s="186"/>
    </row>
    <row r="99" spans="2:10" x14ac:dyDescent="0.35">
      <c r="B99" s="196"/>
      <c r="C99" s="196"/>
      <c r="D99" s="517"/>
      <c r="E99" s="560"/>
      <c r="F99" s="186"/>
      <c r="G99" s="186"/>
      <c r="H99" s="186"/>
      <c r="I99" s="186"/>
      <c r="J99" s="186"/>
    </row>
    <row r="100" spans="2:10" x14ac:dyDescent="0.35">
      <c r="F100" s="186"/>
    </row>
    <row r="101" spans="2:10" x14ac:dyDescent="0.35">
      <c r="F101" s="186"/>
    </row>
    <row r="102" spans="2:10" x14ac:dyDescent="0.35">
      <c r="F102" s="186"/>
    </row>
    <row r="103" spans="2:10" x14ac:dyDescent="0.35">
      <c r="F103" s="186"/>
    </row>
    <row r="125" spans="1:1" x14ac:dyDescent="0.35">
      <c r="A125" s="569"/>
    </row>
  </sheetData>
  <sheetProtection algorithmName="SHA-512" hashValue="0YJFKdqVwQQ5gBnYI/oHEE6vUOt48+/esx0hRTcQrh12akX5QTXTpFuWq2D1ayQFuudQ8eSmwheoo84PkrG3Rw==" saltValue="4ybavpnBf5H1qCZyoWvobg==" spinCount="100000" sheet="1" objects="1" scenarios="1"/>
  <mergeCells count="30">
    <mergeCell ref="G68:I68"/>
    <mergeCell ref="G72:I72"/>
    <mergeCell ref="B79:E79"/>
    <mergeCell ref="B88:E88"/>
    <mergeCell ref="B28:E28"/>
    <mergeCell ref="B29:E29"/>
    <mergeCell ref="B64:C64"/>
    <mergeCell ref="B65:C65"/>
    <mergeCell ref="B66:C66"/>
    <mergeCell ref="G19:I20"/>
    <mergeCell ref="K18:M18"/>
    <mergeCell ref="G7:I7"/>
    <mergeCell ref="G8:I8"/>
    <mergeCell ref="G10:I10"/>
    <mergeCell ref="G11:I11"/>
    <mergeCell ref="H14:I14"/>
    <mergeCell ref="H15:I15"/>
    <mergeCell ref="H17:I17"/>
    <mergeCell ref="H18:I18"/>
    <mergeCell ref="K17:L17"/>
    <mergeCell ref="H16:I16"/>
    <mergeCell ref="B12:E12"/>
    <mergeCell ref="B13:E13"/>
    <mergeCell ref="G13:I13"/>
    <mergeCell ref="B1:O1"/>
    <mergeCell ref="B2:O2"/>
    <mergeCell ref="B4:E4"/>
    <mergeCell ref="G4:I4"/>
    <mergeCell ref="K4:N4"/>
    <mergeCell ref="G5:I5"/>
  </mergeCells>
  <pageMargins left="0.7" right="0.7" top="0.75" bottom="0.75" header="0.3" footer="0.3"/>
  <pageSetup scale="68" orientation="landscape" r:id="rId1"/>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7">
    <tabColor rgb="FFCC99FF"/>
    <pageSetUpPr fitToPage="1"/>
  </sheetPr>
  <dimension ref="B1:T58"/>
  <sheetViews>
    <sheetView showGridLines="0" zoomScale="70" zoomScaleNormal="70" workbookViewId="0">
      <selection activeCell="J18" sqref="J18"/>
    </sheetView>
  </sheetViews>
  <sheetFormatPr defaultColWidth="11.453125" defaultRowHeight="12.5" x14ac:dyDescent="0.25"/>
  <cols>
    <col min="1" max="1" width="2.81640625" style="655" customWidth="1"/>
    <col min="2" max="16384" width="11.453125" style="655"/>
  </cols>
  <sheetData>
    <row r="1" spans="2:20" ht="15.75" customHeight="1" thickBot="1" x14ac:dyDescent="0.4">
      <c r="B1" s="2283" t="e">
        <f>#REF!</f>
        <v>#REF!</v>
      </c>
      <c r="C1" s="2284"/>
      <c r="D1" s="2284"/>
      <c r="E1" s="2284"/>
      <c r="F1" s="2284"/>
      <c r="G1" s="2284"/>
      <c r="H1" s="2285"/>
      <c r="I1"/>
      <c r="J1"/>
      <c r="K1"/>
      <c r="L1"/>
      <c r="M1"/>
      <c r="N1"/>
      <c r="O1"/>
      <c r="P1"/>
      <c r="Q1"/>
      <c r="R1"/>
      <c r="S1"/>
      <c r="T1"/>
    </row>
    <row r="2" spans="2:20" ht="34.5" customHeight="1" thickBot="1" x14ac:dyDescent="0.4">
      <c r="B2" s="2286" t="s">
        <v>458</v>
      </c>
      <c r="C2" s="2287"/>
      <c r="D2" s="2287"/>
      <c r="E2" s="2287"/>
      <c r="F2" s="2287"/>
      <c r="G2" s="2287"/>
      <c r="H2" s="2288"/>
      <c r="I2"/>
      <c r="J2"/>
      <c r="K2"/>
      <c r="L2"/>
      <c r="M2"/>
      <c r="N2"/>
      <c r="O2"/>
      <c r="P2"/>
      <c r="Q2"/>
      <c r="R2"/>
      <c r="S2"/>
      <c r="T2"/>
    </row>
    <row r="3" spans="2:20" ht="14.5" x14ac:dyDescent="0.35">
      <c r="B3" s="657"/>
      <c r="C3" s="658"/>
      <c r="D3" s="658"/>
      <c r="E3" s="658"/>
      <c r="F3" s="658"/>
      <c r="G3" s="658"/>
      <c r="H3" s="659"/>
      <c r="I3"/>
      <c r="J3"/>
      <c r="K3"/>
      <c r="L3"/>
      <c r="M3"/>
      <c r="N3"/>
      <c r="O3"/>
      <c r="P3"/>
      <c r="Q3"/>
      <c r="R3"/>
      <c r="S3"/>
      <c r="T3"/>
    </row>
    <row r="4" spans="2:20" ht="14.5" x14ac:dyDescent="0.35">
      <c r="B4" s="660"/>
      <c r="H4" s="661"/>
      <c r="I4"/>
      <c r="J4"/>
      <c r="K4"/>
      <c r="L4"/>
      <c r="M4"/>
      <c r="N4"/>
      <c r="O4"/>
      <c r="P4"/>
      <c r="Q4"/>
      <c r="R4"/>
      <c r="S4"/>
      <c r="T4"/>
    </row>
    <row r="5" spans="2:20" ht="14.5" x14ac:dyDescent="0.35">
      <c r="B5" s="660"/>
      <c r="H5" s="661"/>
      <c r="I5"/>
      <c r="J5"/>
      <c r="K5"/>
      <c r="L5"/>
      <c r="M5"/>
      <c r="N5"/>
      <c r="O5"/>
      <c r="P5"/>
      <c r="Q5"/>
      <c r="R5"/>
      <c r="S5"/>
      <c r="T5"/>
    </row>
    <row r="6" spans="2:20" x14ac:dyDescent="0.25">
      <c r="B6" s="660"/>
      <c r="H6" s="661"/>
    </row>
    <row r="7" spans="2:20" x14ac:dyDescent="0.25">
      <c r="B7" s="660"/>
      <c r="H7" s="661"/>
    </row>
    <row r="8" spans="2:20" x14ac:dyDescent="0.25">
      <c r="B8" s="660"/>
      <c r="H8" s="661"/>
    </row>
    <row r="9" spans="2:20" x14ac:dyDescent="0.25">
      <c r="B9" s="660"/>
      <c r="H9" s="661"/>
    </row>
    <row r="10" spans="2:20" x14ac:dyDescent="0.25">
      <c r="B10" s="660"/>
      <c r="H10" s="661"/>
    </row>
    <row r="11" spans="2:20" x14ac:dyDescent="0.25">
      <c r="B11" s="660"/>
      <c r="H11" s="661"/>
    </row>
    <row r="12" spans="2:20" x14ac:dyDescent="0.25">
      <c r="B12" s="660"/>
      <c r="H12" s="661"/>
    </row>
    <row r="13" spans="2:20" x14ac:dyDescent="0.25">
      <c r="B13" s="660"/>
      <c r="H13" s="661"/>
    </row>
    <row r="14" spans="2:20" x14ac:dyDescent="0.25">
      <c r="B14" s="660"/>
      <c r="H14" s="661"/>
    </row>
    <row r="15" spans="2:20" x14ac:dyDescent="0.25">
      <c r="B15" s="660"/>
      <c r="H15" s="661"/>
    </row>
    <row r="16" spans="2:20" x14ac:dyDescent="0.25">
      <c r="B16" s="660"/>
      <c r="H16" s="661"/>
    </row>
    <row r="17" spans="2:11" x14ac:dyDescent="0.25">
      <c r="B17" s="660"/>
      <c r="H17" s="661"/>
    </row>
    <row r="18" spans="2:11" x14ac:dyDescent="0.25">
      <c r="B18" s="660"/>
      <c r="H18" s="661"/>
    </row>
    <row r="19" spans="2:11" x14ac:dyDescent="0.25">
      <c r="B19" s="660"/>
      <c r="H19" s="661"/>
    </row>
    <row r="20" spans="2:11" x14ac:dyDescent="0.25">
      <c r="B20" s="660"/>
      <c r="H20" s="661"/>
    </row>
    <row r="21" spans="2:11" x14ac:dyDescent="0.25">
      <c r="B21" s="660"/>
      <c r="H21" s="661"/>
    </row>
    <row r="22" spans="2:11" x14ac:dyDescent="0.25">
      <c r="B22" s="660"/>
      <c r="H22" s="661"/>
    </row>
    <row r="23" spans="2:11" x14ac:dyDescent="0.25">
      <c r="B23" s="660"/>
      <c r="H23" s="661"/>
    </row>
    <row r="24" spans="2:11" x14ac:dyDescent="0.25">
      <c r="B24" s="660"/>
      <c r="H24" s="661"/>
    </row>
    <row r="25" spans="2:11" x14ac:dyDescent="0.25">
      <c r="B25" s="660"/>
      <c r="H25" s="661"/>
    </row>
    <row r="26" spans="2:11" x14ac:dyDescent="0.25">
      <c r="B26" s="660"/>
      <c r="H26" s="661"/>
      <c r="K26" s="670"/>
    </row>
    <row r="27" spans="2:11" x14ac:dyDescent="0.25">
      <c r="B27" s="660"/>
      <c r="H27" s="661"/>
    </row>
    <row r="28" spans="2:11" x14ac:dyDescent="0.25">
      <c r="B28" s="660"/>
      <c r="H28" s="661"/>
    </row>
    <row r="29" spans="2:11" x14ac:dyDescent="0.25">
      <c r="B29" s="660"/>
      <c r="H29" s="661"/>
    </row>
    <row r="30" spans="2:11" x14ac:dyDescent="0.25">
      <c r="B30" s="660"/>
      <c r="H30" s="661"/>
    </row>
    <row r="31" spans="2:11" x14ac:dyDescent="0.25">
      <c r="B31" s="660"/>
      <c r="H31" s="661"/>
    </row>
    <row r="32" spans="2:11" x14ac:dyDescent="0.25">
      <c r="B32" s="660"/>
      <c r="H32" s="661"/>
    </row>
    <row r="33" spans="2:8" x14ac:dyDescent="0.25">
      <c r="B33" s="660"/>
      <c r="H33" s="661"/>
    </row>
    <row r="34" spans="2:8" x14ac:dyDescent="0.25">
      <c r="B34" s="660"/>
      <c r="H34" s="661"/>
    </row>
    <row r="35" spans="2:8" x14ac:dyDescent="0.25">
      <c r="B35" s="660"/>
      <c r="H35" s="661"/>
    </row>
    <row r="36" spans="2:8" x14ac:dyDescent="0.25">
      <c r="B36" s="660"/>
      <c r="H36" s="661"/>
    </row>
    <row r="37" spans="2:8" x14ac:dyDescent="0.25">
      <c r="B37" s="660"/>
      <c r="H37" s="661"/>
    </row>
    <row r="38" spans="2:8" ht="14.5" x14ac:dyDescent="0.35">
      <c r="B38" s="662"/>
      <c r="H38" s="661"/>
    </row>
    <row r="39" spans="2:8" x14ac:dyDescent="0.25">
      <c r="B39" s="660"/>
      <c r="H39" s="661"/>
    </row>
    <row r="40" spans="2:8" x14ac:dyDescent="0.25">
      <c r="B40" s="660"/>
      <c r="H40" s="661"/>
    </row>
    <row r="41" spans="2:8" x14ac:dyDescent="0.25">
      <c r="B41" s="660"/>
      <c r="H41" s="661"/>
    </row>
    <row r="42" spans="2:8" ht="19.5" customHeight="1" x14ac:dyDescent="0.35">
      <c r="B42" s="662"/>
      <c r="H42" s="661"/>
    </row>
    <row r="43" spans="2:8" x14ac:dyDescent="0.25">
      <c r="B43" s="660"/>
      <c r="H43" s="661"/>
    </row>
    <row r="44" spans="2:8" x14ac:dyDescent="0.25">
      <c r="B44" s="660"/>
      <c r="H44" s="661"/>
    </row>
    <row r="45" spans="2:8" x14ac:dyDescent="0.25">
      <c r="B45" s="660"/>
      <c r="H45" s="661"/>
    </row>
    <row r="46" spans="2:8" x14ac:dyDescent="0.25">
      <c r="B46" s="660"/>
      <c r="H46" s="661"/>
    </row>
    <row r="47" spans="2:8" x14ac:dyDescent="0.25">
      <c r="B47" s="660"/>
      <c r="H47" s="661"/>
    </row>
    <row r="48" spans="2:8" x14ac:dyDescent="0.25">
      <c r="B48" s="660"/>
      <c r="H48" s="661"/>
    </row>
    <row r="49" spans="2:8" x14ac:dyDescent="0.25">
      <c r="B49" s="660"/>
      <c r="H49" s="661"/>
    </row>
    <row r="50" spans="2:8" x14ac:dyDescent="0.25">
      <c r="B50" s="660"/>
      <c r="H50" s="661"/>
    </row>
    <row r="51" spans="2:8" x14ac:dyDescent="0.25">
      <c r="B51" s="660"/>
      <c r="H51" s="661"/>
    </row>
    <row r="52" spans="2:8" ht="13" thickBot="1" x14ac:dyDescent="0.3">
      <c r="B52" s="663"/>
      <c r="C52" s="664"/>
      <c r="D52" s="664"/>
      <c r="E52" s="664"/>
      <c r="F52" s="664"/>
      <c r="G52" s="664"/>
      <c r="H52" s="665"/>
    </row>
    <row r="53" spans="2:8" x14ac:dyDescent="0.25">
      <c r="H53" s="672" t="e">
        <f>+#REF!</f>
        <v>#REF!</v>
      </c>
    </row>
    <row r="54" spans="2:8" ht="14.5" x14ac:dyDescent="0.35">
      <c r="B54" s="655" t="s">
        <v>455</v>
      </c>
      <c r="H54" s="671">
        <f ca="1">TODAY()</f>
        <v>45659</v>
      </c>
    </row>
    <row r="55" spans="2:8" x14ac:dyDescent="0.25">
      <c r="H55" s="672">
        <v>8609</v>
      </c>
    </row>
    <row r="56" spans="2:8" ht="14.5" x14ac:dyDescent="0.35">
      <c r="B56" s="656" t="s">
        <v>456</v>
      </c>
    </row>
    <row r="58" spans="2:8" x14ac:dyDescent="0.25">
      <c r="B58" s="655" t="s">
        <v>457</v>
      </c>
    </row>
  </sheetData>
  <sheetProtection algorithmName="SHA-512" hashValue="zdkCzV8EYZrvUy4MIzfrvTVLTgJXTU5Cc7op26DsCa9VsjB59y2NTLVQ+f/sJKHFvQSibge9TAexpLpRT2HmQw==" saltValue="0ONP02cQoD/ozCdA8Ld/RA==" spinCount="100000" sheet="1" objects="1" scenarios="1"/>
  <mergeCells count="2">
    <mergeCell ref="B1:H1"/>
    <mergeCell ref="B2:H2"/>
  </mergeCells>
  <pageMargins left="0.7" right="0.7" top="0.75" bottom="0.75" header="0.3" footer="0.3"/>
  <pageSetup scale="90" orientation="portrait" r:id="rId1"/>
  <headerFooter>
    <oddFooter>&amp;L&amp;Z&amp;F</oddFooter>
  </headerFooter>
  <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8">
    <tabColor rgb="FFCC99FF"/>
    <pageSetUpPr fitToPage="1"/>
  </sheetPr>
  <dimension ref="B1:M45"/>
  <sheetViews>
    <sheetView showGridLines="0" zoomScale="70" zoomScaleNormal="70" workbookViewId="0">
      <selection activeCell="J18" sqref="J18"/>
    </sheetView>
  </sheetViews>
  <sheetFormatPr defaultColWidth="9.1796875" defaultRowHeight="13" x14ac:dyDescent="0.3"/>
  <cols>
    <col min="1" max="1" width="3" style="21" customWidth="1"/>
    <col min="2" max="2" width="26.7265625" style="21" customWidth="1"/>
    <col min="3" max="4" width="30.1796875" style="21" customWidth="1"/>
    <col min="5" max="5" width="16.26953125" style="21" customWidth="1"/>
    <col min="6" max="6" width="15.81640625" style="21" customWidth="1"/>
    <col min="7" max="7" width="11.453125" style="21" customWidth="1"/>
    <col min="8" max="8" width="12.81640625" style="21" customWidth="1"/>
    <col min="9" max="11" width="12.54296875" style="21" customWidth="1"/>
    <col min="12" max="16384" width="9.1796875" style="21"/>
  </cols>
  <sheetData>
    <row r="1" spans="2:13" ht="13.5" thickBot="1" x14ac:dyDescent="0.35">
      <c r="B1" s="2283" t="e">
        <f>#REF!</f>
        <v>#REF!</v>
      </c>
      <c r="C1" s="2284"/>
      <c r="D1" s="2284"/>
      <c r="E1" s="2284"/>
      <c r="F1" s="2284"/>
      <c r="G1" s="2284"/>
      <c r="H1" s="2284"/>
      <c r="I1" s="2284"/>
      <c r="J1" s="2284"/>
      <c r="K1" s="2285"/>
    </row>
    <row r="2" spans="2:13" ht="34.5" customHeight="1" thickBot="1" x14ac:dyDescent="0.35">
      <c r="B2" s="2286" t="s">
        <v>48</v>
      </c>
      <c r="C2" s="2287"/>
      <c r="D2" s="2287"/>
      <c r="E2" s="2287"/>
      <c r="F2" s="2287"/>
      <c r="G2" s="2287"/>
      <c r="H2" s="2287"/>
      <c r="I2" s="2287"/>
      <c r="J2" s="2287"/>
      <c r="K2" s="2288"/>
    </row>
    <row r="3" spans="2:13" ht="13.5" thickBot="1" x14ac:dyDescent="0.35">
      <c r="B3" s="247"/>
      <c r="C3" s="709"/>
      <c r="D3" s="709"/>
      <c r="E3" s="709"/>
      <c r="F3" s="709"/>
      <c r="G3" s="709"/>
      <c r="H3" s="709"/>
      <c r="I3" s="709"/>
      <c r="J3" s="709"/>
      <c r="K3" s="710"/>
      <c r="L3" s="6"/>
      <c r="M3" s="30"/>
    </row>
    <row r="4" spans="2:13" ht="13.5" customHeight="1" thickBot="1" x14ac:dyDescent="0.35">
      <c r="B4" s="2399" t="s">
        <v>20</v>
      </c>
      <c r="C4" s="2399" t="s">
        <v>21</v>
      </c>
      <c r="D4" s="2401" t="s">
        <v>47</v>
      </c>
      <c r="E4" s="2403" t="s">
        <v>45</v>
      </c>
      <c r="F4" s="2403" t="s">
        <v>46</v>
      </c>
      <c r="G4" s="2399" t="s">
        <v>17</v>
      </c>
      <c r="H4" s="2405" t="s">
        <v>18</v>
      </c>
      <c r="I4" s="2406"/>
      <c r="J4" s="2405" t="s">
        <v>19</v>
      </c>
      <c r="K4" s="2406"/>
      <c r="L4" s="6"/>
      <c r="M4" s="30"/>
    </row>
    <row r="5" spans="2:13" ht="13.5" thickBot="1" x14ac:dyDescent="0.35">
      <c r="B5" s="2400"/>
      <c r="C5" s="2400"/>
      <c r="D5" s="2402"/>
      <c r="E5" s="2404"/>
      <c r="F5" s="2404"/>
      <c r="G5" s="2400"/>
      <c r="H5" s="243" t="s">
        <v>22</v>
      </c>
      <c r="I5" s="243" t="s">
        <v>23</v>
      </c>
      <c r="J5" s="243" t="s">
        <v>24</v>
      </c>
      <c r="K5" s="243" t="s">
        <v>25</v>
      </c>
      <c r="L5" s="6"/>
      <c r="M5" s="30"/>
    </row>
    <row r="6" spans="2:13" x14ac:dyDescent="0.3">
      <c r="B6" s="886" t="s">
        <v>26</v>
      </c>
      <c r="C6" s="39"/>
      <c r="D6" s="39"/>
      <c r="E6" s="172"/>
      <c r="F6" s="172"/>
      <c r="G6" s="628"/>
      <c r="H6" s="802" t="str">
        <f>IF((G6&gt;0),((PMT((G6/12),(J6*12),F6,0,0)*12)*-1),"")</f>
        <v/>
      </c>
      <c r="I6" s="170" t="s">
        <v>288</v>
      </c>
      <c r="J6" s="43"/>
      <c r="K6" s="46"/>
      <c r="L6" s="2"/>
      <c r="M6" s="30"/>
    </row>
    <row r="7" spans="2:13" x14ac:dyDescent="0.3">
      <c r="B7" s="887" t="s">
        <v>27</v>
      </c>
      <c r="C7" s="890"/>
      <c r="D7" s="890"/>
      <c r="E7" s="41"/>
      <c r="F7" s="41"/>
      <c r="G7" s="629"/>
      <c r="H7" s="891"/>
      <c r="I7" s="52" t="s">
        <v>288</v>
      </c>
      <c r="J7" s="169"/>
      <c r="K7" s="47"/>
      <c r="L7" s="2"/>
      <c r="M7" s="30"/>
    </row>
    <row r="8" spans="2:13" x14ac:dyDescent="0.3">
      <c r="B8" s="887" t="s">
        <v>28</v>
      </c>
      <c r="C8" s="890"/>
      <c r="D8" s="890"/>
      <c r="E8" s="41"/>
      <c r="F8" s="41"/>
      <c r="G8" s="629"/>
      <c r="H8" s="891"/>
      <c r="I8" s="171" t="s">
        <v>288</v>
      </c>
      <c r="J8" s="44"/>
      <c r="K8" s="47"/>
      <c r="L8" s="2"/>
      <c r="M8" s="30"/>
    </row>
    <row r="9" spans="2:13" x14ac:dyDescent="0.3">
      <c r="B9" s="7" t="s">
        <v>461</v>
      </c>
      <c r="C9" s="890"/>
      <c r="D9" s="890"/>
      <c r="E9" s="41"/>
      <c r="F9" s="41"/>
      <c r="G9" s="629"/>
      <c r="H9" s="891"/>
      <c r="I9" s="44"/>
      <c r="J9" s="44"/>
      <c r="K9" s="47"/>
      <c r="L9" s="2"/>
      <c r="M9" s="30"/>
    </row>
    <row r="10" spans="2:13" x14ac:dyDescent="0.3">
      <c r="B10" s="7" t="s">
        <v>16</v>
      </c>
      <c r="C10" s="890"/>
      <c r="D10" s="890"/>
      <c r="E10" s="41"/>
      <c r="F10" s="41"/>
      <c r="G10" s="629"/>
      <c r="H10" s="891"/>
      <c r="I10" s="44"/>
      <c r="J10" s="44"/>
      <c r="K10" s="47"/>
      <c r="L10" s="2"/>
      <c r="M10" s="30"/>
    </row>
    <row r="11" spans="2:13" x14ac:dyDescent="0.3">
      <c r="B11" s="7" t="s">
        <v>16</v>
      </c>
      <c r="C11" s="890"/>
      <c r="D11" s="890"/>
      <c r="E11" s="41"/>
      <c r="F11" s="41"/>
      <c r="G11" s="629"/>
      <c r="H11" s="891"/>
      <c r="I11" s="44"/>
      <c r="J11" s="44"/>
      <c r="K11" s="47"/>
      <c r="L11" s="2"/>
      <c r="M11" s="30"/>
    </row>
    <row r="12" spans="2:13" x14ac:dyDescent="0.3">
      <c r="B12" s="7" t="s">
        <v>29</v>
      </c>
      <c r="C12" s="890"/>
      <c r="D12" s="890"/>
      <c r="E12" s="41"/>
      <c r="F12" s="41"/>
      <c r="G12" s="629"/>
      <c r="H12" s="891"/>
      <c r="I12" s="44"/>
      <c r="J12" s="44"/>
      <c r="K12" s="47"/>
      <c r="L12" s="2"/>
      <c r="M12" s="31" t="s">
        <v>5</v>
      </c>
    </row>
    <row r="13" spans="2:13" ht="13.5" thickBot="1" x14ac:dyDescent="0.35">
      <c r="B13" s="888" t="s">
        <v>30</v>
      </c>
      <c r="C13" s="40"/>
      <c r="D13" s="40"/>
      <c r="E13" s="41"/>
      <c r="F13" s="712">
        <f>+'Comparative Summary (8609)'!C7</f>
        <v>0</v>
      </c>
      <c r="G13" s="630"/>
      <c r="H13" s="42"/>
      <c r="I13" s="45"/>
      <c r="J13" s="45"/>
      <c r="K13" s="48"/>
      <c r="L13" s="2"/>
      <c r="M13" s="31" t="s">
        <v>6</v>
      </c>
    </row>
    <row r="14" spans="2:13" ht="13.5" thickBot="1" x14ac:dyDescent="0.35">
      <c r="B14" s="5"/>
      <c r="C14" s="9"/>
      <c r="D14" s="9" t="s">
        <v>31</v>
      </c>
      <c r="E14" s="231">
        <f>SUM(E6:E13)</f>
        <v>0</v>
      </c>
      <c r="F14" s="231">
        <f>SUM(F6:F13)</f>
        <v>0</v>
      </c>
      <c r="G14" s="3"/>
      <c r="H14" s="3"/>
      <c r="I14" s="3"/>
      <c r="J14" s="3"/>
      <c r="K14" s="4"/>
      <c r="L14" s="2"/>
      <c r="M14" s="31"/>
    </row>
    <row r="15" spans="2:13" x14ac:dyDescent="0.3">
      <c r="B15" s="5"/>
      <c r="C15" s="9"/>
      <c r="D15" s="9"/>
      <c r="G15" s="3"/>
      <c r="H15" s="3"/>
      <c r="I15" s="3"/>
      <c r="J15" s="3"/>
      <c r="K15" s="4"/>
      <c r="L15" s="2"/>
      <c r="M15" s="31"/>
    </row>
    <row r="16" spans="2:13" x14ac:dyDescent="0.3">
      <c r="B16" s="10" t="s">
        <v>32</v>
      </c>
      <c r="C16" s="49"/>
      <c r="D16" s="49"/>
      <c r="E16" s="50"/>
      <c r="F16" s="50"/>
      <c r="G16" s="51"/>
      <c r="H16" s="50"/>
      <c r="I16" s="52"/>
      <c r="J16" s="52"/>
      <c r="K16" s="53"/>
      <c r="L16" s="2"/>
    </row>
    <row r="17" spans="2:12" x14ac:dyDescent="0.3">
      <c r="B17" s="10" t="s">
        <v>32</v>
      </c>
      <c r="C17" s="49"/>
      <c r="D17" s="49"/>
      <c r="E17" s="50"/>
      <c r="F17" s="50"/>
      <c r="G17" s="51"/>
      <c r="H17" s="50"/>
      <c r="I17" s="52"/>
      <c r="J17" s="52"/>
      <c r="K17" s="53"/>
      <c r="L17" s="2"/>
    </row>
    <row r="18" spans="2:12" ht="13.5" thickBot="1" x14ac:dyDescent="0.35">
      <c r="B18" s="889" t="s">
        <v>33</v>
      </c>
      <c r="C18" s="49"/>
      <c r="D18" s="49"/>
      <c r="E18" s="173"/>
      <c r="F18" s="711" t="e">
        <f>+ROUND(D30,0)</f>
        <v>#DIV/0!</v>
      </c>
      <c r="G18" s="51"/>
      <c r="H18" s="50"/>
      <c r="I18" s="52"/>
      <c r="J18" s="52"/>
      <c r="K18" s="53"/>
      <c r="L18" s="2"/>
    </row>
    <row r="19" spans="2:12" ht="13.5" thickBot="1" x14ac:dyDescent="0.35">
      <c r="B19" s="5"/>
      <c r="C19" s="9"/>
      <c r="D19" s="9" t="s">
        <v>34</v>
      </c>
      <c r="E19" s="231">
        <f>+E14+SUM(E16:E18)</f>
        <v>0</v>
      </c>
      <c r="F19" s="231" t="e">
        <f>+F14+SUM(F16:F18)</f>
        <v>#DIV/0!</v>
      </c>
      <c r="G19" s="3"/>
      <c r="H19" s="3"/>
      <c r="I19" s="3"/>
      <c r="J19" s="3"/>
      <c r="K19" s="4"/>
      <c r="L19" s="2"/>
    </row>
    <row r="20" spans="2:12" ht="13.5" thickBot="1" x14ac:dyDescent="0.35">
      <c r="B20" s="14"/>
      <c r="C20" s="3"/>
      <c r="D20" s="3"/>
      <c r="E20" s="3"/>
      <c r="F20" s="713" t="e">
        <f>IF((ROUND(F19,0))=ROUND('Cost Cert. (8609)'!D90,0),"","VALUE!")</f>
        <v>#DIV/0!</v>
      </c>
      <c r="G20" s="3"/>
      <c r="H20" s="3"/>
      <c r="I20" s="3"/>
      <c r="J20" s="3"/>
      <c r="K20" s="4"/>
      <c r="L20" s="2"/>
    </row>
    <row r="21" spans="2:12" ht="13.5" thickBot="1" x14ac:dyDescent="0.35">
      <c r="B21" s="5" t="s">
        <v>44</v>
      </c>
      <c r="C21" s="631"/>
      <c r="D21" s="3" t="s">
        <v>481</v>
      </c>
      <c r="E21" s="3" t="s">
        <v>43</v>
      </c>
      <c r="I21" s="11"/>
      <c r="K21" s="17"/>
      <c r="L21" s="2"/>
    </row>
    <row r="22" spans="2:12" ht="13.5" thickBot="1" x14ac:dyDescent="0.35">
      <c r="B22" s="5"/>
      <c r="C22" s="631"/>
      <c r="D22" s="3" t="s">
        <v>480</v>
      </c>
      <c r="E22" s="3"/>
      <c r="K22" s="17"/>
      <c r="L22" s="2"/>
    </row>
    <row r="23" spans="2:12" x14ac:dyDescent="0.3">
      <c r="B23" s="18"/>
      <c r="E23" s="3"/>
      <c r="K23" s="17"/>
      <c r="L23" s="2"/>
    </row>
    <row r="24" spans="2:12" x14ac:dyDescent="0.3">
      <c r="B24" s="18"/>
      <c r="E24" s="3"/>
      <c r="G24" s="12" t="s">
        <v>35</v>
      </c>
      <c r="H24" s="12"/>
      <c r="I24" s="12"/>
      <c r="K24" s="17"/>
      <c r="L24" s="2"/>
    </row>
    <row r="25" spans="2:12" ht="13.5" thickBot="1" x14ac:dyDescent="0.35">
      <c r="B25" s="18"/>
      <c r="E25" s="3"/>
      <c r="G25" s="2395" t="s">
        <v>51</v>
      </c>
      <c r="H25" s="2396"/>
      <c r="I25" s="13" t="s">
        <v>22</v>
      </c>
      <c r="K25" s="17"/>
      <c r="L25" s="2"/>
    </row>
    <row r="26" spans="2:12" x14ac:dyDescent="0.3">
      <c r="B26" s="18"/>
      <c r="C26" s="232" t="s">
        <v>326</v>
      </c>
      <c r="D26" s="233" t="e">
        <f>+'Tax Credit Eligibility (8609)'!E32</f>
        <v>#DIV/0!</v>
      </c>
      <c r="E26" s="3"/>
      <c r="G26" s="2397" t="s">
        <v>443</v>
      </c>
      <c r="H26" s="2398"/>
      <c r="I26" s="8"/>
      <c r="K26" s="17"/>
      <c r="L26" s="2"/>
    </row>
    <row r="27" spans="2:12" x14ac:dyDescent="0.3">
      <c r="B27" s="18"/>
      <c r="C27" s="234" t="s">
        <v>444</v>
      </c>
      <c r="D27" s="647" t="e">
        <f>+#REF!</f>
        <v>#REF!</v>
      </c>
      <c r="E27" s="16"/>
      <c r="G27" s="2397" t="s">
        <v>36</v>
      </c>
      <c r="H27" s="2398"/>
      <c r="I27" s="8"/>
      <c r="K27" s="17"/>
      <c r="L27" s="2"/>
    </row>
    <row r="28" spans="2:12" x14ac:dyDescent="0.3">
      <c r="B28" s="18"/>
      <c r="C28" s="234" t="s">
        <v>40</v>
      </c>
      <c r="D28" s="235" t="e">
        <f>+D26*D27</f>
        <v>#DIV/0!</v>
      </c>
      <c r="G28" s="2397" t="s">
        <v>445</v>
      </c>
      <c r="H28" s="2398"/>
      <c r="I28" s="8"/>
      <c r="K28" s="17"/>
      <c r="L28" s="2"/>
    </row>
    <row r="29" spans="2:12" x14ac:dyDescent="0.3">
      <c r="B29" s="18"/>
      <c r="C29" s="234" t="s">
        <v>41</v>
      </c>
      <c r="D29" s="236">
        <f>+'Tax Credit Eligibility (8609)'!F28</f>
        <v>0</v>
      </c>
      <c r="G29" s="2397" t="s">
        <v>37</v>
      </c>
      <c r="H29" s="2398"/>
      <c r="I29" s="8"/>
      <c r="K29" s="4"/>
      <c r="L29" s="30"/>
    </row>
    <row r="30" spans="2:12" ht="13.5" thickBot="1" x14ac:dyDescent="0.35">
      <c r="B30" s="18"/>
      <c r="C30" s="237" t="s">
        <v>42</v>
      </c>
      <c r="D30" s="238" t="e">
        <f>+D28*D29</f>
        <v>#DIV/0!</v>
      </c>
      <c r="G30" s="2397" t="s">
        <v>38</v>
      </c>
      <c r="H30" s="2398"/>
      <c r="I30" s="8"/>
      <c r="K30" s="17"/>
    </row>
    <row r="31" spans="2:12" x14ac:dyDescent="0.3">
      <c r="B31" s="18"/>
      <c r="C31" s="239"/>
      <c r="D31" s="240" t="e">
        <f>IF(F18=(ROUND(D30,0)),"","VALUE!")</f>
        <v>#DIV/0!</v>
      </c>
      <c r="G31" s="2394" t="s">
        <v>49</v>
      </c>
      <c r="H31" s="2394"/>
      <c r="I31" s="19"/>
      <c r="K31" s="17"/>
    </row>
    <row r="32" spans="2:12" x14ac:dyDescent="0.3">
      <c r="B32" s="18"/>
      <c r="C32" s="2"/>
      <c r="G32" s="2394" t="s">
        <v>50</v>
      </c>
      <c r="H32" s="2394"/>
      <c r="I32" s="19"/>
      <c r="K32" s="17"/>
    </row>
    <row r="33" spans="2:11" x14ac:dyDescent="0.3">
      <c r="B33" s="18"/>
      <c r="D33" s="2"/>
      <c r="G33" s="3"/>
      <c r="H33" s="15" t="s">
        <v>39</v>
      </c>
      <c r="I33" s="321">
        <f>SUM(I26:I32)</f>
        <v>0</v>
      </c>
      <c r="J33" s="241" t="e">
        <f>IF((ROUND(D30,0)=ROUND(I33,0)),"","VALUE!")</f>
        <v>#DIV/0!</v>
      </c>
      <c r="K33" s="17"/>
    </row>
    <row r="34" spans="2:11" ht="13.5" thickBot="1" x14ac:dyDescent="0.35">
      <c r="B34" s="32"/>
      <c r="C34" s="33"/>
      <c r="D34" s="20"/>
      <c r="E34" s="33"/>
      <c r="F34" s="33"/>
      <c r="G34" s="33"/>
      <c r="H34" s="33"/>
      <c r="I34" s="33"/>
      <c r="J34" s="33"/>
      <c r="K34" s="180"/>
    </row>
    <row r="35" spans="2:11" ht="15.75" customHeight="1" x14ac:dyDescent="0.3">
      <c r="D35" s="2"/>
      <c r="E35" s="2"/>
      <c r="F35" s="2"/>
      <c r="G35" s="2"/>
      <c r="J35" s="1"/>
      <c r="K35" s="612" t="e">
        <f>+#REF!</f>
        <v>#REF!</v>
      </c>
    </row>
    <row r="36" spans="2:11" x14ac:dyDescent="0.3">
      <c r="D36" s="2"/>
      <c r="E36" s="2"/>
      <c r="F36" s="2"/>
      <c r="G36" s="2"/>
      <c r="H36" s="2"/>
      <c r="J36" s="1">
        <v>8609</v>
      </c>
      <c r="K36" s="242">
        <f ca="1">TODAY()</f>
        <v>45659</v>
      </c>
    </row>
    <row r="37" spans="2:11" x14ac:dyDescent="0.3">
      <c r="D37" s="2"/>
      <c r="E37" s="2"/>
      <c r="F37" s="2"/>
      <c r="G37" s="2"/>
      <c r="H37" s="2"/>
    </row>
    <row r="38" spans="2:11" x14ac:dyDescent="0.3">
      <c r="D38" s="2"/>
      <c r="E38" s="2"/>
      <c r="F38" s="2"/>
      <c r="G38" s="2"/>
      <c r="H38" s="2"/>
    </row>
    <row r="39" spans="2:11" x14ac:dyDescent="0.3">
      <c r="D39" s="2"/>
      <c r="E39" s="2"/>
      <c r="F39" s="2"/>
      <c r="G39" s="2"/>
      <c r="H39" s="2"/>
    </row>
    <row r="40" spans="2:11" x14ac:dyDescent="0.3">
      <c r="D40" s="2"/>
      <c r="E40" s="2"/>
      <c r="F40" s="2"/>
      <c r="G40" s="2"/>
      <c r="H40" s="2"/>
    </row>
    <row r="41" spans="2:11" x14ac:dyDescent="0.3">
      <c r="D41" s="2"/>
      <c r="E41" s="2"/>
      <c r="F41" s="2"/>
      <c r="G41" s="2"/>
      <c r="H41" s="2"/>
    </row>
    <row r="42" spans="2:11" x14ac:dyDescent="0.3">
      <c r="D42" s="2"/>
      <c r="E42" s="2"/>
      <c r="F42" s="2"/>
      <c r="G42" s="2"/>
      <c r="H42" s="2"/>
    </row>
    <row r="43" spans="2:11" x14ac:dyDescent="0.3">
      <c r="E43" s="2"/>
      <c r="F43" s="2"/>
      <c r="G43" s="2"/>
      <c r="H43" s="2"/>
    </row>
    <row r="44" spans="2:11" x14ac:dyDescent="0.3">
      <c r="E44" s="2"/>
      <c r="F44" s="2"/>
      <c r="G44" s="2"/>
      <c r="H44" s="2"/>
    </row>
    <row r="45" spans="2:11" x14ac:dyDescent="0.3">
      <c r="F45" s="2"/>
      <c r="G45" s="2"/>
      <c r="H45" s="2"/>
    </row>
  </sheetData>
  <sheetProtection algorithmName="SHA-512" hashValue="2LH0STSHyPeqE34+yJpNemSTydybZOdeo9PGm+sEejXQZ2gFlN7qYIkmnYvktKv2ucGUNwIZc3LnFRIQM7D+xw==" saltValue="sQmrMW3FyH/vwMuhcZ/mXg==" spinCount="100000" sheet="1" objects="1" scenarios="1"/>
  <mergeCells count="18">
    <mergeCell ref="B1:K1"/>
    <mergeCell ref="B2:K2"/>
    <mergeCell ref="B4:B5"/>
    <mergeCell ref="C4:C5"/>
    <mergeCell ref="D4:D5"/>
    <mergeCell ref="E4:E5"/>
    <mergeCell ref="F4:F5"/>
    <mergeCell ref="G4:G5"/>
    <mergeCell ref="H4:I4"/>
    <mergeCell ref="J4:K4"/>
    <mergeCell ref="G31:H31"/>
    <mergeCell ref="G32:H32"/>
    <mergeCell ref="G25:H25"/>
    <mergeCell ref="G26:H26"/>
    <mergeCell ref="G27:H27"/>
    <mergeCell ref="G28:H28"/>
    <mergeCell ref="G29:H29"/>
    <mergeCell ref="G30:H30"/>
  </mergeCells>
  <dataValidations count="1">
    <dataValidation type="list" allowBlank="1" showInputMessage="1" showErrorMessage="1" sqref="I21" xr:uid="{00000000-0002-0000-1700-000000000000}">
      <formula1>$M$12:$M$13</formula1>
    </dataValidation>
  </dataValidations>
  <pageMargins left="0.7" right="0.7" top="0.75" bottom="0.75" header="0.3" footer="0.3"/>
  <pageSetup scale="68" fitToHeight="0" orientation="landscape"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9">
    <tabColor rgb="FFCC99FF"/>
    <pageSetUpPr fitToPage="1"/>
  </sheetPr>
  <dimension ref="B1:Q93"/>
  <sheetViews>
    <sheetView showGridLines="0" topLeftCell="A58" zoomScale="70" zoomScaleNormal="70" workbookViewId="0">
      <selection activeCell="J18" sqref="J18"/>
    </sheetView>
  </sheetViews>
  <sheetFormatPr defaultColWidth="9.1796875" defaultRowHeight="13" x14ac:dyDescent="0.3"/>
  <cols>
    <col min="1" max="1" width="2.81640625" style="21" customWidth="1"/>
    <col min="2" max="2" width="27.54296875" style="21" customWidth="1"/>
    <col min="3" max="3" width="9.1796875" style="21"/>
    <col min="4" max="8" width="19.1796875" style="21" customWidth="1"/>
    <col min="9" max="10" width="9.1796875" style="21"/>
    <col min="11" max="11" width="18.54296875" style="21" customWidth="1"/>
    <col min="12" max="12" width="16.7265625" style="21" customWidth="1"/>
    <col min="13" max="13" width="12.54296875" style="21" customWidth="1"/>
    <col min="14" max="14" width="9.1796875" style="21" customWidth="1"/>
    <col min="15" max="15" width="5" style="21" customWidth="1"/>
    <col min="16" max="16" width="7.7265625" style="21" customWidth="1"/>
    <col min="17" max="17" width="8.26953125" style="21" customWidth="1"/>
    <col min="18" max="16384" width="9.1796875" style="21"/>
  </cols>
  <sheetData>
    <row r="1" spans="2:17" ht="13.5" thickBot="1" x14ac:dyDescent="0.35">
      <c r="B1" s="2283" t="e">
        <f>#REF!</f>
        <v>#REF!</v>
      </c>
      <c r="C1" s="2284"/>
      <c r="D1" s="2284"/>
      <c r="E1" s="2284"/>
      <c r="F1" s="2284"/>
      <c r="G1" s="2284"/>
      <c r="H1" s="2285"/>
    </row>
    <row r="2" spans="2:17" ht="16.5" customHeight="1" x14ac:dyDescent="0.3">
      <c r="B2" s="2458" t="s">
        <v>469</v>
      </c>
      <c r="C2" s="2459"/>
      <c r="D2" s="2459"/>
      <c r="E2" s="2459"/>
      <c r="F2" s="2459"/>
      <c r="G2" s="2459"/>
      <c r="H2" s="2460"/>
    </row>
    <row r="3" spans="2:17" ht="17.25" customHeight="1" thickBot="1" x14ac:dyDescent="0.35">
      <c r="B3" s="2461"/>
      <c r="C3" s="2462"/>
      <c r="D3" s="2462"/>
      <c r="E3" s="2462"/>
      <c r="F3" s="2462"/>
      <c r="G3" s="2462"/>
      <c r="H3" s="2463"/>
    </row>
    <row r="4" spans="2:17" ht="13.5" thickBot="1" x14ac:dyDescent="0.35">
      <c r="B4" s="244"/>
      <c r="C4" s="245"/>
      <c r="D4" s="245"/>
      <c r="E4" s="245"/>
      <c r="F4" s="245"/>
      <c r="G4" s="1"/>
      <c r="H4" s="246"/>
    </row>
    <row r="5" spans="2:17" ht="13.5" customHeight="1" x14ac:dyDescent="0.3">
      <c r="B5" s="247"/>
      <c r="C5" s="248"/>
      <c r="D5" s="2452" t="s">
        <v>112</v>
      </c>
      <c r="E5" s="2454" t="s">
        <v>52</v>
      </c>
      <c r="F5" s="2454" t="s">
        <v>53</v>
      </c>
      <c r="G5" s="2454" t="s">
        <v>462</v>
      </c>
      <c r="H5" s="2452" t="s">
        <v>463</v>
      </c>
    </row>
    <row r="6" spans="2:17" ht="13.5" customHeight="1" thickBot="1" x14ac:dyDescent="0.35">
      <c r="B6" s="249"/>
      <c r="C6" s="245"/>
      <c r="D6" s="2453"/>
      <c r="E6" s="2455"/>
      <c r="F6" s="2455"/>
      <c r="G6" s="2455"/>
      <c r="H6" s="2453"/>
    </row>
    <row r="7" spans="2:17" ht="13.5" customHeight="1" thickBot="1" x14ac:dyDescent="0.35">
      <c r="B7" s="996" t="s">
        <v>54</v>
      </c>
      <c r="C7" s="746"/>
      <c r="D7" s="746"/>
      <c r="E7" s="746"/>
      <c r="F7" s="746"/>
      <c r="G7" s="746"/>
      <c r="H7" s="999"/>
      <c r="J7" s="2417" t="s">
        <v>601</v>
      </c>
      <c r="K7" s="2418"/>
      <c r="L7" s="2418"/>
      <c r="M7" s="2418"/>
      <c r="N7" s="2418"/>
      <c r="O7" s="2418"/>
      <c r="P7" s="2418"/>
      <c r="Q7" s="2419"/>
    </row>
    <row r="8" spans="2:17" ht="13.5" customHeight="1" thickBot="1" x14ac:dyDescent="0.35">
      <c r="B8" s="2429" t="s">
        <v>55</v>
      </c>
      <c r="C8" s="2430"/>
      <c r="D8" s="22"/>
      <c r="E8" s="23"/>
      <c r="F8" s="54">
        <f>D8</f>
        <v>0</v>
      </c>
      <c r="G8" s="57" t="s">
        <v>56</v>
      </c>
      <c r="H8" s="58" t="s">
        <v>56</v>
      </c>
      <c r="J8" s="985" t="s">
        <v>592</v>
      </c>
      <c r="K8" s="461"/>
      <c r="L8" s="461"/>
      <c r="M8" s="461"/>
      <c r="N8" s="461"/>
      <c r="O8" s="461"/>
      <c r="P8" s="2409" t="s">
        <v>593</v>
      </c>
      <c r="Q8" s="2410"/>
    </row>
    <row r="9" spans="2:17" ht="13.5" customHeight="1" x14ac:dyDescent="0.3">
      <c r="B9" s="2433" t="s">
        <v>57</v>
      </c>
      <c r="C9" s="2434"/>
      <c r="D9" s="24"/>
      <c r="E9" s="25"/>
      <c r="F9" s="55">
        <f>D9</f>
        <v>0</v>
      </c>
      <c r="G9" s="59"/>
      <c r="H9" s="34">
        <f>F9</f>
        <v>0</v>
      </c>
      <c r="J9" s="982"/>
      <c r="K9" s="983"/>
      <c r="L9" s="983"/>
      <c r="M9" s="983"/>
      <c r="N9" s="983"/>
      <c r="O9" s="983"/>
      <c r="P9" s="2415"/>
      <c r="Q9" s="2416"/>
    </row>
    <row r="10" spans="2:17" ht="13.5" customHeight="1" thickBot="1" x14ac:dyDescent="0.35">
      <c r="B10" s="2456" t="s">
        <v>584</v>
      </c>
      <c r="C10" s="2457"/>
      <c r="D10" s="712">
        <f>P13</f>
        <v>0</v>
      </c>
      <c r="E10" s="38"/>
      <c r="F10" s="56">
        <f>D10</f>
        <v>0</v>
      </c>
      <c r="G10" s="60"/>
      <c r="H10" s="61">
        <f>F10</f>
        <v>0</v>
      </c>
      <c r="J10" s="982"/>
      <c r="K10" s="983"/>
      <c r="L10" s="983"/>
      <c r="M10" s="983"/>
      <c r="N10" s="983"/>
      <c r="O10" s="983"/>
      <c r="P10" s="2413"/>
      <c r="Q10" s="2414"/>
    </row>
    <row r="11" spans="2:17" ht="13.5" customHeight="1" thickBot="1" x14ac:dyDescent="0.35">
      <c r="B11" s="2422" t="s">
        <v>59</v>
      </c>
      <c r="C11" s="2423"/>
      <c r="D11" s="250">
        <f>SUM(D8:D10)</f>
        <v>0</v>
      </c>
      <c r="E11" s="250">
        <f>SUM(E8:E10)</f>
        <v>0</v>
      </c>
      <c r="F11" s="251">
        <f>SUM(F8:F10)</f>
        <v>0</v>
      </c>
      <c r="G11" s="252">
        <f>SUM(G8:G10)</f>
        <v>0</v>
      </c>
      <c r="H11" s="253">
        <f>SUM(H8:H10)</f>
        <v>0</v>
      </c>
      <c r="J11" s="982"/>
      <c r="K11" s="983"/>
      <c r="L11" s="983"/>
      <c r="M11" s="983"/>
      <c r="N11" s="983"/>
      <c r="O11" s="983"/>
      <c r="P11" s="2413"/>
      <c r="Q11" s="2414"/>
    </row>
    <row r="12" spans="2:17" ht="13.5" customHeight="1" thickBot="1" x14ac:dyDescent="0.35">
      <c r="B12" s="995" t="s">
        <v>60</v>
      </c>
      <c r="C12" s="997"/>
      <c r="D12" s="997"/>
      <c r="E12" s="997"/>
      <c r="F12" s="997"/>
      <c r="G12" s="997"/>
      <c r="H12" s="998"/>
      <c r="J12" s="18"/>
      <c r="P12" s="2407"/>
      <c r="Q12" s="2408"/>
    </row>
    <row r="13" spans="2:17" ht="13.5" customHeight="1" thickBot="1" x14ac:dyDescent="0.35">
      <c r="B13" s="2429" t="s">
        <v>61</v>
      </c>
      <c r="C13" s="2430"/>
      <c r="D13" s="254">
        <f>+'Construction Costs (8609)'!E9</f>
        <v>0</v>
      </c>
      <c r="E13" s="255">
        <f>+'Construction Costs (8609)'!F9</f>
        <v>0</v>
      </c>
      <c r="F13" s="101">
        <f>+'Construction Costs (8609)'!G9</f>
        <v>0</v>
      </c>
      <c r="G13" s="256">
        <f>+'Construction Costs (8609)'!H9</f>
        <v>0</v>
      </c>
      <c r="H13" s="257">
        <f>+'Construction Costs (8609)'!I9</f>
        <v>0</v>
      </c>
      <c r="J13" s="460"/>
      <c r="K13" s="461"/>
      <c r="L13" s="461"/>
      <c r="M13" s="461"/>
      <c r="N13" s="461"/>
      <c r="O13" s="986" t="s">
        <v>369</v>
      </c>
      <c r="P13" s="2411">
        <f>SUM(P9:Q12)</f>
        <v>0</v>
      </c>
      <c r="Q13" s="2412"/>
    </row>
    <row r="14" spans="2:17" ht="13.5" customHeight="1" thickBot="1" x14ac:dyDescent="0.35">
      <c r="B14" s="2433" t="s">
        <v>62</v>
      </c>
      <c r="C14" s="2434"/>
      <c r="D14" s="258">
        <f>+'Construction Costs (8609)'!E10</f>
        <v>0</v>
      </c>
      <c r="E14" s="179">
        <f>+'Construction Costs (8609)'!F10</f>
        <v>0</v>
      </c>
      <c r="F14" s="178">
        <f>+'Construction Costs (8609)'!G10</f>
        <v>0</v>
      </c>
      <c r="G14" s="259">
        <f>+'Construction Costs (8609)'!H10</f>
        <v>0</v>
      </c>
      <c r="H14" s="260">
        <f>+'Construction Costs (8609)'!I10</f>
        <v>0</v>
      </c>
    </row>
    <row r="15" spans="2:17" ht="13.5" customHeight="1" thickBot="1" x14ac:dyDescent="0.35">
      <c r="B15" s="2433" t="s">
        <v>63</v>
      </c>
      <c r="C15" s="2434"/>
      <c r="D15" s="258">
        <f>+'Construction Costs (8609)'!E18</f>
        <v>0</v>
      </c>
      <c r="E15" s="179">
        <f>+'Construction Costs (8609)'!F18</f>
        <v>0</v>
      </c>
      <c r="F15" s="178">
        <f>+'Construction Costs (8609)'!G18</f>
        <v>0</v>
      </c>
      <c r="G15" s="259">
        <f>+'Construction Costs (8609)'!H18</f>
        <v>0</v>
      </c>
      <c r="H15" s="260">
        <f>+'Construction Costs (8609)'!I18</f>
        <v>0</v>
      </c>
      <c r="J15" s="2417" t="s">
        <v>594</v>
      </c>
      <c r="K15" s="2418"/>
      <c r="L15" s="2418"/>
      <c r="M15" s="2418"/>
      <c r="N15" s="2418"/>
      <c r="O15" s="2418"/>
      <c r="P15" s="2418"/>
      <c r="Q15" s="2419"/>
    </row>
    <row r="16" spans="2:17" ht="13.5" customHeight="1" thickBot="1" x14ac:dyDescent="0.35">
      <c r="B16" s="2433" t="s">
        <v>64</v>
      </c>
      <c r="C16" s="2434"/>
      <c r="D16" s="258">
        <f>+'Construction Costs (8609)'!E34</f>
        <v>0</v>
      </c>
      <c r="E16" s="179">
        <f>+'Construction Costs (8609)'!F34</f>
        <v>0</v>
      </c>
      <c r="F16" s="178">
        <f>+'Construction Costs (8609)'!G34</f>
        <v>0</v>
      </c>
      <c r="G16" s="259">
        <f>+'Construction Costs (8609)'!H34</f>
        <v>0</v>
      </c>
      <c r="H16" s="260">
        <f>+'Construction Costs (8609)'!I34</f>
        <v>0</v>
      </c>
      <c r="J16" s="985" t="s">
        <v>602</v>
      </c>
      <c r="K16" s="461"/>
      <c r="L16" s="461"/>
      <c r="M16" s="461"/>
      <c r="N16" s="461"/>
      <c r="O16" s="461"/>
      <c r="P16" s="2409" t="s">
        <v>593</v>
      </c>
      <c r="Q16" s="2410"/>
    </row>
    <row r="17" spans="2:17" ht="13.5" customHeight="1" x14ac:dyDescent="0.3">
      <c r="B17" s="2433" t="s">
        <v>65</v>
      </c>
      <c r="C17" s="2434"/>
      <c r="D17" s="258">
        <f>+'Construction Costs (8609)'!E39</f>
        <v>0</v>
      </c>
      <c r="E17" s="179">
        <f>+'Construction Costs (8609)'!F39</f>
        <v>0</v>
      </c>
      <c r="F17" s="178">
        <f>+'Construction Costs (8609)'!G39</f>
        <v>0</v>
      </c>
      <c r="G17" s="70"/>
      <c r="H17" s="36"/>
      <c r="J17" s="982"/>
      <c r="K17" s="983"/>
      <c r="L17" s="983"/>
      <c r="M17" s="983"/>
      <c r="N17" s="983"/>
      <c r="O17" s="983"/>
      <c r="P17" s="2415"/>
      <c r="Q17" s="2416"/>
    </row>
    <row r="18" spans="2:17" ht="13.5" customHeight="1" thickBot="1" x14ac:dyDescent="0.35">
      <c r="B18" s="2424" t="s">
        <v>66</v>
      </c>
      <c r="C18" s="2425"/>
      <c r="D18" s="258">
        <f>+'Construction Costs (8609)'!E44</f>
        <v>0</v>
      </c>
      <c r="E18" s="179">
        <f>+'Construction Costs (8609)'!F44</f>
        <v>0</v>
      </c>
      <c r="F18" s="178">
        <f>+'Construction Costs (8609)'!G44</f>
        <v>0</v>
      </c>
      <c r="G18" s="259">
        <f>+'Construction Costs (8609)'!H44</f>
        <v>0</v>
      </c>
      <c r="H18" s="260">
        <f>+'Construction Costs (8609)'!I44</f>
        <v>0</v>
      </c>
      <c r="J18" s="982"/>
      <c r="K18" s="983"/>
      <c r="L18" s="983"/>
      <c r="M18" s="983"/>
      <c r="N18" s="983"/>
      <c r="O18" s="983"/>
      <c r="P18" s="2413"/>
      <c r="Q18" s="2414"/>
    </row>
    <row r="19" spans="2:17" ht="13.5" customHeight="1" thickBot="1" x14ac:dyDescent="0.35">
      <c r="B19" s="2422" t="s">
        <v>67</v>
      </c>
      <c r="C19" s="2423"/>
      <c r="D19" s="250">
        <f>SUM(D13:D18)</f>
        <v>0</v>
      </c>
      <c r="E19" s="250">
        <f>SUM(E13:E18)</f>
        <v>0</v>
      </c>
      <c r="F19" s="251">
        <f>SUM(F13:F18)</f>
        <v>0</v>
      </c>
      <c r="G19" s="252">
        <f>SUM(G13:G18)</f>
        <v>0</v>
      </c>
      <c r="H19" s="253">
        <f>SUM(H13:H18)</f>
        <v>0</v>
      </c>
      <c r="J19" s="982"/>
      <c r="K19" s="983"/>
      <c r="L19" s="983"/>
      <c r="M19" s="983"/>
      <c r="N19" s="983"/>
      <c r="O19" s="983"/>
      <c r="P19" s="2413"/>
      <c r="Q19" s="2414"/>
    </row>
    <row r="20" spans="2:17" ht="13.5" customHeight="1" thickBot="1" x14ac:dyDescent="0.35">
      <c r="B20" s="996" t="s">
        <v>68</v>
      </c>
      <c r="C20" s="997"/>
      <c r="D20" s="997"/>
      <c r="E20" s="997"/>
      <c r="F20" s="997"/>
      <c r="G20" s="997"/>
      <c r="H20" s="998"/>
      <c r="J20" s="18"/>
      <c r="P20" s="2407"/>
      <c r="Q20" s="2408"/>
    </row>
    <row r="21" spans="2:17" ht="13.5" customHeight="1" thickBot="1" x14ac:dyDescent="0.35">
      <c r="B21" s="2429" t="s">
        <v>69</v>
      </c>
      <c r="C21" s="2430"/>
      <c r="D21" s="22"/>
      <c r="E21" s="27"/>
      <c r="F21" s="62">
        <f>D21</f>
        <v>0</v>
      </c>
      <c r="G21" s="64"/>
      <c r="H21" s="65">
        <f>F21</f>
        <v>0</v>
      </c>
      <c r="J21" s="460"/>
      <c r="K21" s="461"/>
      <c r="L21" s="461"/>
      <c r="M21" s="461"/>
      <c r="N21" s="461"/>
      <c r="O21" s="986" t="s">
        <v>369</v>
      </c>
      <c r="P21" s="2411">
        <f>SUM(P17:Q20)</f>
        <v>0</v>
      </c>
      <c r="Q21" s="2412"/>
    </row>
    <row r="22" spans="2:17" ht="13.5" customHeight="1" thickBot="1" x14ac:dyDescent="0.35">
      <c r="B22" s="2433" t="s">
        <v>70</v>
      </c>
      <c r="C22" s="2434"/>
      <c r="D22" s="24"/>
      <c r="E22" s="26"/>
      <c r="F22" s="62">
        <f t="shared" ref="F22:F28" si="0">D22</f>
        <v>0</v>
      </c>
      <c r="G22" s="59"/>
      <c r="H22" s="34">
        <f>F22</f>
        <v>0</v>
      </c>
    </row>
    <row r="23" spans="2:17" ht="13.5" customHeight="1" thickBot="1" x14ac:dyDescent="0.35">
      <c r="B23" s="2433" t="s">
        <v>71</v>
      </c>
      <c r="C23" s="2434"/>
      <c r="D23" s="24"/>
      <c r="E23" s="26"/>
      <c r="F23" s="62">
        <f t="shared" si="0"/>
        <v>0</v>
      </c>
      <c r="G23" s="59"/>
      <c r="H23" s="34">
        <f>F23</f>
        <v>0</v>
      </c>
      <c r="J23" s="2417" t="s">
        <v>595</v>
      </c>
      <c r="K23" s="2418"/>
      <c r="L23" s="2418"/>
      <c r="M23" s="2418"/>
      <c r="N23" s="2418"/>
      <c r="O23" s="2418"/>
      <c r="P23" s="2418"/>
      <c r="Q23" s="2419"/>
    </row>
    <row r="24" spans="2:17" ht="13.5" customHeight="1" thickBot="1" x14ac:dyDescent="0.35">
      <c r="B24" s="2433" t="s">
        <v>72</v>
      </c>
      <c r="C24" s="2434"/>
      <c r="D24" s="258">
        <v>0</v>
      </c>
      <c r="E24" s="26"/>
      <c r="F24" s="62">
        <f t="shared" si="0"/>
        <v>0</v>
      </c>
      <c r="G24" s="59"/>
      <c r="H24" s="260">
        <f>+D24</f>
        <v>0</v>
      </c>
      <c r="J24" s="985" t="s">
        <v>602</v>
      </c>
      <c r="K24" s="461"/>
      <c r="L24" s="461"/>
      <c r="M24" s="461"/>
      <c r="N24" s="461"/>
      <c r="O24" s="461"/>
      <c r="P24" s="2409" t="s">
        <v>593</v>
      </c>
      <c r="Q24" s="2410"/>
    </row>
    <row r="25" spans="2:17" ht="13.5" customHeight="1" x14ac:dyDescent="0.3">
      <c r="B25" s="2424" t="s">
        <v>73</v>
      </c>
      <c r="C25" s="2425"/>
      <c r="D25" s="28"/>
      <c r="E25" s="29"/>
      <c r="F25" s="62">
        <f t="shared" si="0"/>
        <v>0</v>
      </c>
      <c r="G25" s="67"/>
      <c r="H25" s="35">
        <f>F25</f>
        <v>0</v>
      </c>
      <c r="J25" s="982"/>
      <c r="K25" s="983"/>
      <c r="L25" s="983"/>
      <c r="M25" s="983"/>
      <c r="N25" s="983"/>
      <c r="O25" s="983"/>
      <c r="P25" s="2415"/>
      <c r="Q25" s="2416"/>
    </row>
    <row r="26" spans="2:17" ht="13.5" customHeight="1" x14ac:dyDescent="0.3">
      <c r="B26" s="976" t="s">
        <v>603</v>
      </c>
      <c r="C26" s="977"/>
      <c r="D26" s="28"/>
      <c r="E26" s="29"/>
      <c r="F26" s="62">
        <f t="shared" si="0"/>
        <v>0</v>
      </c>
      <c r="G26" s="67"/>
      <c r="H26" s="35">
        <f>F26</f>
        <v>0</v>
      </c>
      <c r="J26" s="982"/>
      <c r="K26" s="983"/>
      <c r="L26" s="983"/>
      <c r="M26" s="983"/>
      <c r="N26" s="983"/>
      <c r="O26" s="983"/>
      <c r="P26" s="2413"/>
      <c r="Q26" s="2414"/>
    </row>
    <row r="27" spans="2:17" ht="13.5" customHeight="1" x14ac:dyDescent="0.3">
      <c r="B27" s="976" t="s">
        <v>604</v>
      </c>
      <c r="C27" s="977"/>
      <c r="D27" s="28"/>
      <c r="E27" s="29"/>
      <c r="F27" s="62">
        <f t="shared" si="0"/>
        <v>0</v>
      </c>
      <c r="G27" s="67"/>
      <c r="H27" s="35">
        <f>F27</f>
        <v>0</v>
      </c>
      <c r="J27" s="982"/>
      <c r="K27" s="983"/>
      <c r="L27" s="983"/>
      <c r="M27" s="983"/>
      <c r="N27" s="983"/>
      <c r="O27" s="983"/>
      <c r="P27" s="2413"/>
      <c r="Q27" s="2414"/>
    </row>
    <row r="28" spans="2:17" ht="13.5" customHeight="1" thickBot="1" x14ac:dyDescent="0.35">
      <c r="B28" s="980" t="s">
        <v>585</v>
      </c>
      <c r="C28" s="981"/>
      <c r="D28" s="990">
        <f>P21</f>
        <v>0</v>
      </c>
      <c r="E28" s="984"/>
      <c r="F28" s="62">
        <f t="shared" si="0"/>
        <v>0</v>
      </c>
      <c r="G28" s="60"/>
      <c r="H28" s="35">
        <f>F28</f>
        <v>0</v>
      </c>
      <c r="J28" s="18"/>
      <c r="P28" s="2407"/>
      <c r="Q28" s="2408"/>
    </row>
    <row r="29" spans="2:17" ht="13.5" customHeight="1" thickBot="1" x14ac:dyDescent="0.35">
      <c r="B29" s="2422" t="s">
        <v>59</v>
      </c>
      <c r="C29" s="2423"/>
      <c r="D29" s="250">
        <f>SUM(D21:D28)</f>
        <v>0</v>
      </c>
      <c r="E29" s="250">
        <f>SUM(E21:E28)</f>
        <v>0</v>
      </c>
      <c r="F29" s="251">
        <f>SUM(F21:F28)</f>
        <v>0</v>
      </c>
      <c r="G29" s="252">
        <f>SUM(G21:G28)</f>
        <v>0</v>
      </c>
      <c r="H29" s="253">
        <f>SUM(H21:H28)</f>
        <v>0</v>
      </c>
      <c r="J29" s="460"/>
      <c r="K29" s="461"/>
      <c r="L29" s="461"/>
      <c r="M29" s="461"/>
      <c r="N29" s="461"/>
      <c r="O29" s="986" t="s">
        <v>369</v>
      </c>
      <c r="P29" s="2411">
        <f>SUM(P25:Q28)</f>
        <v>0</v>
      </c>
      <c r="Q29" s="2412"/>
    </row>
    <row r="30" spans="2:17" ht="13.5" customHeight="1" thickBot="1" x14ac:dyDescent="0.35">
      <c r="B30" s="995" t="s">
        <v>74</v>
      </c>
      <c r="C30" s="997"/>
      <c r="D30" s="997"/>
      <c r="E30" s="997"/>
      <c r="F30" s="997"/>
      <c r="G30" s="997"/>
      <c r="H30" s="998"/>
    </row>
    <row r="31" spans="2:17" ht="13.5" customHeight="1" thickBot="1" x14ac:dyDescent="0.35">
      <c r="B31" s="2429" t="s">
        <v>75</v>
      </c>
      <c r="C31" s="2430"/>
      <c r="D31" s="22"/>
      <c r="E31" s="27"/>
      <c r="F31" s="62">
        <f>D31</f>
        <v>0</v>
      </c>
      <c r="G31" s="64"/>
      <c r="H31" s="62">
        <f>F31</f>
        <v>0</v>
      </c>
      <c r="J31" s="2417" t="s">
        <v>596</v>
      </c>
      <c r="K31" s="2418"/>
      <c r="L31" s="2418"/>
      <c r="M31" s="2418"/>
      <c r="N31" s="2418"/>
      <c r="O31" s="2418"/>
      <c r="P31" s="2418"/>
      <c r="Q31" s="2419"/>
    </row>
    <row r="32" spans="2:17" ht="13.5" customHeight="1" thickBot="1" x14ac:dyDescent="0.35">
      <c r="B32" s="2433" t="s">
        <v>76</v>
      </c>
      <c r="C32" s="2434"/>
      <c r="D32" s="24"/>
      <c r="E32" s="26"/>
      <c r="F32" s="62">
        <f>D32</f>
        <v>0</v>
      </c>
      <c r="G32" s="59"/>
      <c r="H32" s="62">
        <f>F32</f>
        <v>0</v>
      </c>
      <c r="J32" s="985" t="s">
        <v>602</v>
      </c>
      <c r="K32" s="461"/>
      <c r="L32" s="461"/>
      <c r="M32" s="461"/>
      <c r="N32" s="461"/>
      <c r="O32" s="461"/>
      <c r="P32" s="2409" t="s">
        <v>593</v>
      </c>
      <c r="Q32" s="2410"/>
    </row>
    <row r="33" spans="2:17" ht="13.5" customHeight="1" x14ac:dyDescent="0.3">
      <c r="B33" s="2433" t="s">
        <v>77</v>
      </c>
      <c r="C33" s="2434"/>
      <c r="D33" s="24"/>
      <c r="E33" s="26"/>
      <c r="F33" s="62">
        <f>D33</f>
        <v>0</v>
      </c>
      <c r="G33" s="59"/>
      <c r="H33" s="62">
        <f>F33</f>
        <v>0</v>
      </c>
      <c r="J33" s="982"/>
      <c r="K33" s="983"/>
      <c r="L33" s="983"/>
      <c r="M33" s="983"/>
      <c r="N33" s="983"/>
      <c r="O33" s="983"/>
      <c r="P33" s="2415"/>
      <c r="Q33" s="2416"/>
    </row>
    <row r="34" spans="2:17" ht="13.5" customHeight="1" x14ac:dyDescent="0.3">
      <c r="B34" s="2433" t="s">
        <v>78</v>
      </c>
      <c r="C34" s="2434"/>
      <c r="D34" s="24"/>
      <c r="E34" s="26"/>
      <c r="F34" s="62">
        <f>D34</f>
        <v>0</v>
      </c>
      <c r="G34" s="59"/>
      <c r="H34" s="62">
        <f>F34</f>
        <v>0</v>
      </c>
      <c r="J34" s="982"/>
      <c r="K34" s="983"/>
      <c r="L34" s="983"/>
      <c r="M34" s="983"/>
      <c r="N34" s="983"/>
      <c r="O34" s="983"/>
      <c r="P34" s="2413"/>
      <c r="Q34" s="2414"/>
    </row>
    <row r="35" spans="2:17" ht="13.5" customHeight="1" thickBot="1" x14ac:dyDescent="0.35">
      <c r="B35" s="2433" t="s">
        <v>586</v>
      </c>
      <c r="C35" s="2434"/>
      <c r="D35" s="258">
        <f>P29</f>
        <v>0</v>
      </c>
      <c r="E35" s="26"/>
      <c r="F35" s="62">
        <f>D35</f>
        <v>0</v>
      </c>
      <c r="G35" s="59"/>
      <c r="H35" s="62">
        <f>F35</f>
        <v>0</v>
      </c>
      <c r="J35" s="982"/>
      <c r="K35" s="983"/>
      <c r="L35" s="983"/>
      <c r="M35" s="983"/>
      <c r="N35" s="983"/>
      <c r="O35" s="983"/>
      <c r="P35" s="2413"/>
      <c r="Q35" s="2414"/>
    </row>
    <row r="36" spans="2:17" ht="13.5" customHeight="1" thickBot="1" x14ac:dyDescent="0.35">
      <c r="B36" s="2422" t="s">
        <v>59</v>
      </c>
      <c r="C36" s="2423"/>
      <c r="D36" s="250">
        <f>SUM(D31:D35)</f>
        <v>0</v>
      </c>
      <c r="E36" s="250">
        <f>SUM(E31:E35)</f>
        <v>0</v>
      </c>
      <c r="F36" s="251">
        <f>SUM(F31:F35)</f>
        <v>0</v>
      </c>
      <c r="G36" s="252">
        <f>SUM(G31:G35)</f>
        <v>0</v>
      </c>
      <c r="H36" s="253">
        <f>SUM(H31:H35)</f>
        <v>0</v>
      </c>
      <c r="J36" s="18"/>
      <c r="P36" s="2407"/>
      <c r="Q36" s="2408"/>
    </row>
    <row r="37" spans="2:17" ht="13.5" customHeight="1" thickBot="1" x14ac:dyDescent="0.35">
      <c r="B37" s="995" t="s">
        <v>79</v>
      </c>
      <c r="C37" s="997"/>
      <c r="D37" s="997"/>
      <c r="E37" s="997"/>
      <c r="F37" s="997"/>
      <c r="G37" s="997"/>
      <c r="H37" s="998"/>
      <c r="J37" s="460"/>
      <c r="K37" s="461"/>
      <c r="L37" s="461"/>
      <c r="M37" s="461"/>
      <c r="N37" s="461"/>
      <c r="O37" s="986" t="s">
        <v>369</v>
      </c>
      <c r="P37" s="2411">
        <f>SUM(P33:Q36)</f>
        <v>0</v>
      </c>
      <c r="Q37" s="2412"/>
    </row>
    <row r="38" spans="2:17" ht="13.5" customHeight="1" thickBot="1" x14ac:dyDescent="0.35">
      <c r="B38" s="2429" t="s">
        <v>80</v>
      </c>
      <c r="C38" s="2430"/>
      <c r="D38" s="22"/>
      <c r="E38" s="27"/>
      <c r="F38" s="62">
        <f>D38</f>
        <v>0</v>
      </c>
      <c r="G38" s="64"/>
      <c r="H38" s="62">
        <f>F38</f>
        <v>0</v>
      </c>
    </row>
    <row r="39" spans="2:17" ht="13.5" customHeight="1" thickBot="1" x14ac:dyDescent="0.35">
      <c r="B39" s="2433" t="s">
        <v>81</v>
      </c>
      <c r="C39" s="2434"/>
      <c r="D39" s="24"/>
      <c r="E39" s="26"/>
      <c r="F39" s="62">
        <f t="shared" ref="F39:F48" si="1">D39</f>
        <v>0</v>
      </c>
      <c r="G39" s="59"/>
      <c r="H39" s="62">
        <f t="shared" ref="H39:H48" si="2">F39</f>
        <v>0</v>
      </c>
      <c r="J39" s="2417" t="s">
        <v>597</v>
      </c>
      <c r="K39" s="2418"/>
      <c r="L39" s="2418"/>
      <c r="M39" s="2418"/>
      <c r="N39" s="2418"/>
      <c r="O39" s="2418"/>
      <c r="P39" s="2418"/>
      <c r="Q39" s="2419"/>
    </row>
    <row r="40" spans="2:17" ht="13.5" customHeight="1" thickBot="1" x14ac:dyDescent="0.35">
      <c r="B40" s="2433" t="s">
        <v>82</v>
      </c>
      <c r="C40" s="2434"/>
      <c r="D40" s="24"/>
      <c r="E40" s="26"/>
      <c r="F40" s="62">
        <f t="shared" si="1"/>
        <v>0</v>
      </c>
      <c r="G40" s="59"/>
      <c r="H40" s="62">
        <f t="shared" si="2"/>
        <v>0</v>
      </c>
      <c r="J40" s="985" t="s">
        <v>602</v>
      </c>
      <c r="K40" s="461"/>
      <c r="L40" s="461"/>
      <c r="M40" s="461"/>
      <c r="N40" s="461"/>
      <c r="O40" s="461"/>
      <c r="P40" s="2409" t="s">
        <v>593</v>
      </c>
      <c r="Q40" s="2410"/>
    </row>
    <row r="41" spans="2:17" ht="13.5" customHeight="1" x14ac:dyDescent="0.3">
      <c r="B41" s="2433" t="s">
        <v>17</v>
      </c>
      <c r="C41" s="2434"/>
      <c r="D41" s="24"/>
      <c r="E41" s="26"/>
      <c r="F41" s="62">
        <f t="shared" si="1"/>
        <v>0</v>
      </c>
      <c r="G41" s="59"/>
      <c r="H41" s="62">
        <f t="shared" si="2"/>
        <v>0</v>
      </c>
      <c r="J41" s="982"/>
      <c r="K41" s="983"/>
      <c r="L41" s="983"/>
      <c r="M41" s="983"/>
      <c r="N41" s="983"/>
      <c r="O41" s="983"/>
      <c r="P41" s="2415"/>
      <c r="Q41" s="2416"/>
    </row>
    <row r="42" spans="2:17" ht="13.5" customHeight="1" x14ac:dyDescent="0.3">
      <c r="B42" s="2433" t="s">
        <v>83</v>
      </c>
      <c r="C42" s="2434"/>
      <c r="D42" s="24"/>
      <c r="E42" s="26"/>
      <c r="F42" s="62">
        <f t="shared" si="1"/>
        <v>0</v>
      </c>
      <c r="G42" s="59"/>
      <c r="H42" s="62">
        <f t="shared" si="2"/>
        <v>0</v>
      </c>
      <c r="J42" s="982"/>
      <c r="K42" s="983"/>
      <c r="L42" s="983"/>
      <c r="M42" s="983"/>
      <c r="N42" s="983"/>
      <c r="O42" s="983"/>
      <c r="P42" s="2413"/>
      <c r="Q42" s="2414"/>
    </row>
    <row r="43" spans="2:17" ht="13.5" customHeight="1" x14ac:dyDescent="0.3">
      <c r="B43" s="2433" t="s">
        <v>84</v>
      </c>
      <c r="C43" s="2434"/>
      <c r="D43" s="24"/>
      <c r="E43" s="26"/>
      <c r="F43" s="62">
        <f t="shared" si="1"/>
        <v>0</v>
      </c>
      <c r="G43" s="59"/>
      <c r="H43" s="62">
        <f t="shared" si="2"/>
        <v>0</v>
      </c>
      <c r="J43" s="982"/>
      <c r="K43" s="983"/>
      <c r="L43" s="983"/>
      <c r="M43" s="983"/>
      <c r="N43" s="983"/>
      <c r="O43" s="983"/>
      <c r="P43" s="2413"/>
      <c r="Q43" s="2414"/>
    </row>
    <row r="44" spans="2:17" ht="13.5" customHeight="1" thickBot="1" x14ac:dyDescent="0.35">
      <c r="B44" s="2433" t="s">
        <v>85</v>
      </c>
      <c r="C44" s="2434"/>
      <c r="D44" s="24"/>
      <c r="E44" s="26"/>
      <c r="F44" s="62">
        <f t="shared" si="1"/>
        <v>0</v>
      </c>
      <c r="G44" s="59"/>
      <c r="H44" s="62">
        <f t="shared" si="2"/>
        <v>0</v>
      </c>
      <c r="J44" s="18"/>
      <c r="P44" s="2407"/>
      <c r="Q44" s="2408"/>
    </row>
    <row r="45" spans="2:17" ht="13.5" customHeight="1" thickBot="1" x14ac:dyDescent="0.35">
      <c r="B45" s="2433" t="s">
        <v>86</v>
      </c>
      <c r="C45" s="2434"/>
      <c r="D45" s="24"/>
      <c r="E45" s="26"/>
      <c r="F45" s="62">
        <f t="shared" si="1"/>
        <v>0</v>
      </c>
      <c r="G45" s="59"/>
      <c r="H45" s="62">
        <f t="shared" si="2"/>
        <v>0</v>
      </c>
      <c r="J45" s="460"/>
      <c r="K45" s="461"/>
      <c r="L45" s="461"/>
      <c r="M45" s="461"/>
      <c r="N45" s="461"/>
      <c r="O45" s="986" t="s">
        <v>369</v>
      </c>
      <c r="P45" s="2411">
        <f>SUM(P41:Q44)</f>
        <v>0</v>
      </c>
      <c r="Q45" s="2412"/>
    </row>
    <row r="46" spans="2:17" ht="13.5" customHeight="1" thickBot="1" x14ac:dyDescent="0.35">
      <c r="B46" s="2433" t="s">
        <v>11</v>
      </c>
      <c r="C46" s="2434"/>
      <c r="D46" s="24"/>
      <c r="E46" s="26"/>
      <c r="F46" s="62">
        <f t="shared" si="1"/>
        <v>0</v>
      </c>
      <c r="G46" s="59"/>
      <c r="H46" s="62">
        <f t="shared" si="2"/>
        <v>0</v>
      </c>
    </row>
    <row r="47" spans="2:17" ht="13.5" customHeight="1" thickBot="1" x14ac:dyDescent="0.35">
      <c r="B47" s="2424" t="s">
        <v>87</v>
      </c>
      <c r="C47" s="2425"/>
      <c r="D47" s="28"/>
      <c r="E47" s="29"/>
      <c r="F47" s="62">
        <f t="shared" si="1"/>
        <v>0</v>
      </c>
      <c r="G47" s="67"/>
      <c r="H47" s="62">
        <f t="shared" si="2"/>
        <v>0</v>
      </c>
      <c r="J47" s="2417" t="s">
        <v>598</v>
      </c>
      <c r="K47" s="2418"/>
      <c r="L47" s="2418"/>
      <c r="M47" s="2418"/>
      <c r="N47" s="2418"/>
      <c r="O47" s="2418"/>
      <c r="P47" s="2418"/>
      <c r="Q47" s="2419"/>
    </row>
    <row r="48" spans="2:17" ht="13.5" customHeight="1" thickBot="1" x14ac:dyDescent="0.35">
      <c r="B48" s="980" t="s">
        <v>587</v>
      </c>
      <c r="C48" s="981"/>
      <c r="D48" s="990">
        <f>P37</f>
        <v>0</v>
      </c>
      <c r="E48" s="984"/>
      <c r="F48" s="62">
        <f t="shared" si="1"/>
        <v>0</v>
      </c>
      <c r="G48" s="60"/>
      <c r="H48" s="62">
        <f t="shared" si="2"/>
        <v>0</v>
      </c>
      <c r="J48" s="985" t="s">
        <v>602</v>
      </c>
      <c r="K48" s="461"/>
      <c r="L48" s="461"/>
      <c r="M48" s="461"/>
      <c r="N48" s="461"/>
      <c r="O48" s="461"/>
      <c r="P48" s="2409" t="s">
        <v>593</v>
      </c>
      <c r="Q48" s="2410"/>
    </row>
    <row r="49" spans="2:17" ht="13.5" customHeight="1" thickBot="1" x14ac:dyDescent="0.35">
      <c r="B49" s="2422" t="s">
        <v>59</v>
      </c>
      <c r="C49" s="2423"/>
      <c r="D49" s="250">
        <f>SUM(D38:D48)</f>
        <v>0</v>
      </c>
      <c r="E49" s="250">
        <f>SUM(E38:E48)</f>
        <v>0</v>
      </c>
      <c r="F49" s="251">
        <f>SUM(F38:F48)</f>
        <v>0</v>
      </c>
      <c r="G49" s="252">
        <f>SUM(G38:G48)</f>
        <v>0</v>
      </c>
      <c r="H49" s="253">
        <f>SUM(H38:H48)</f>
        <v>0</v>
      </c>
      <c r="J49" s="982"/>
      <c r="K49" s="983"/>
      <c r="L49" s="983"/>
      <c r="M49" s="983"/>
      <c r="N49" s="983"/>
      <c r="O49" s="983"/>
      <c r="P49" s="2415"/>
      <c r="Q49" s="2416"/>
    </row>
    <row r="50" spans="2:17" ht="13.5" customHeight="1" thickBot="1" x14ac:dyDescent="0.35">
      <c r="B50" s="995" t="s">
        <v>88</v>
      </c>
      <c r="C50" s="997"/>
      <c r="D50" s="997"/>
      <c r="E50" s="997"/>
      <c r="F50" s="997"/>
      <c r="G50" s="997"/>
      <c r="H50" s="998"/>
      <c r="J50" s="982"/>
      <c r="K50" s="983"/>
      <c r="L50" s="983"/>
      <c r="M50" s="983"/>
      <c r="N50" s="983"/>
      <c r="O50" s="983"/>
      <c r="P50" s="2413"/>
      <c r="Q50" s="2414"/>
    </row>
    <row r="51" spans="2:17" ht="13.5" customHeight="1" x14ac:dyDescent="0.3">
      <c r="B51" s="2429" t="s">
        <v>89</v>
      </c>
      <c r="C51" s="2430"/>
      <c r="D51" s="22"/>
      <c r="E51" s="27"/>
      <c r="F51" s="62">
        <f>D51</f>
        <v>0</v>
      </c>
      <c r="G51" s="68"/>
      <c r="H51" s="69"/>
      <c r="J51" s="982"/>
      <c r="K51" s="983"/>
      <c r="L51" s="983"/>
      <c r="M51" s="983"/>
      <c r="N51" s="983"/>
      <c r="O51" s="983"/>
      <c r="P51" s="2413"/>
      <c r="Q51" s="2414"/>
    </row>
    <row r="52" spans="2:17" ht="13.5" customHeight="1" thickBot="1" x14ac:dyDescent="0.35">
      <c r="B52" s="2433" t="s">
        <v>90</v>
      </c>
      <c r="C52" s="2434"/>
      <c r="D52" s="24"/>
      <c r="E52" s="26"/>
      <c r="F52" s="62">
        <f t="shared" ref="F52:F60" si="3">D52</f>
        <v>0</v>
      </c>
      <c r="G52" s="70"/>
      <c r="H52" s="36"/>
      <c r="J52" s="18"/>
      <c r="P52" s="2407"/>
      <c r="Q52" s="2408"/>
    </row>
    <row r="53" spans="2:17" ht="13.5" customHeight="1" thickBot="1" x14ac:dyDescent="0.35">
      <c r="B53" s="2433" t="s">
        <v>83</v>
      </c>
      <c r="C53" s="2434"/>
      <c r="D53" s="24"/>
      <c r="E53" s="26"/>
      <c r="F53" s="62">
        <f t="shared" si="3"/>
        <v>0</v>
      </c>
      <c r="G53" s="70"/>
      <c r="H53" s="36"/>
      <c r="J53" s="460"/>
      <c r="K53" s="461"/>
      <c r="L53" s="461"/>
      <c r="M53" s="461"/>
      <c r="N53" s="461"/>
      <c r="O53" s="986" t="s">
        <v>369</v>
      </c>
      <c r="P53" s="2411">
        <f>SUM(P49:Q52)</f>
        <v>0</v>
      </c>
      <c r="Q53" s="2412"/>
    </row>
    <row r="54" spans="2:17" ht="13.5" customHeight="1" thickBot="1" x14ac:dyDescent="0.35">
      <c r="B54" s="2433" t="s">
        <v>84</v>
      </c>
      <c r="C54" s="2434"/>
      <c r="D54" s="24"/>
      <c r="E54" s="26"/>
      <c r="F54" s="62">
        <f t="shared" si="3"/>
        <v>0</v>
      </c>
      <c r="G54" s="70"/>
      <c r="H54" s="36"/>
    </row>
    <row r="55" spans="2:17" ht="13.5" customHeight="1" thickBot="1" x14ac:dyDescent="0.35">
      <c r="B55" s="2433" t="s">
        <v>86</v>
      </c>
      <c r="C55" s="2434"/>
      <c r="D55" s="24"/>
      <c r="E55" s="26"/>
      <c r="F55" s="62">
        <f t="shared" si="3"/>
        <v>0</v>
      </c>
      <c r="G55" s="70"/>
      <c r="H55" s="36"/>
      <c r="J55" s="2417" t="s">
        <v>599</v>
      </c>
      <c r="K55" s="2418"/>
      <c r="L55" s="2418"/>
      <c r="M55" s="2418"/>
      <c r="N55" s="2418"/>
      <c r="O55" s="2418"/>
      <c r="P55" s="2418"/>
      <c r="Q55" s="2419"/>
    </row>
    <row r="56" spans="2:17" ht="13.5" customHeight="1" thickBot="1" x14ac:dyDescent="0.35">
      <c r="B56" s="2433" t="s">
        <v>11</v>
      </c>
      <c r="C56" s="2434"/>
      <c r="D56" s="24"/>
      <c r="E56" s="26"/>
      <c r="F56" s="62">
        <f t="shared" si="3"/>
        <v>0</v>
      </c>
      <c r="G56" s="70"/>
      <c r="H56" s="36"/>
      <c r="J56" s="985" t="s">
        <v>602</v>
      </c>
      <c r="K56" s="461"/>
      <c r="L56" s="461"/>
      <c r="M56" s="461"/>
      <c r="N56" s="461"/>
      <c r="O56" s="461"/>
      <c r="P56" s="2409" t="s">
        <v>593</v>
      </c>
      <c r="Q56" s="2410"/>
    </row>
    <row r="57" spans="2:17" ht="13.5" customHeight="1" x14ac:dyDescent="0.3">
      <c r="B57" s="991" t="s">
        <v>610</v>
      </c>
      <c r="C57" s="992"/>
      <c r="D57" s="24"/>
      <c r="E57" s="26"/>
      <c r="F57" s="62">
        <f t="shared" si="3"/>
        <v>0</v>
      </c>
      <c r="G57" s="70"/>
      <c r="H57" s="36"/>
      <c r="J57" s="1000"/>
      <c r="P57" s="2420"/>
      <c r="Q57" s="2421"/>
    </row>
    <row r="58" spans="2:17" ht="13.5" customHeight="1" x14ac:dyDescent="0.3">
      <c r="B58" s="2450" t="s">
        <v>91</v>
      </c>
      <c r="C58" s="2451"/>
      <c r="D58" s="24"/>
      <c r="E58" s="26"/>
      <c r="F58" s="62">
        <f t="shared" si="3"/>
        <v>0</v>
      </c>
      <c r="G58" s="70"/>
      <c r="H58" s="36"/>
      <c r="J58" s="989"/>
      <c r="K58" s="987"/>
      <c r="L58" s="987"/>
      <c r="M58" s="987"/>
      <c r="N58" s="987"/>
      <c r="O58" s="1034"/>
      <c r="P58" s="2413"/>
      <c r="Q58" s="2414"/>
    </row>
    <row r="59" spans="2:17" ht="13.5" customHeight="1" x14ac:dyDescent="0.3">
      <c r="B59" s="2446" t="s">
        <v>92</v>
      </c>
      <c r="C59" s="2447"/>
      <c r="D59" s="28"/>
      <c r="E59" s="29"/>
      <c r="F59" s="62">
        <f t="shared" si="3"/>
        <v>0</v>
      </c>
      <c r="G59" s="73"/>
      <c r="H59" s="37"/>
      <c r="J59" s="982"/>
      <c r="K59" s="983"/>
      <c r="L59" s="983"/>
      <c r="M59" s="983"/>
      <c r="N59" s="983"/>
      <c r="O59" s="983"/>
      <c r="P59" s="2413"/>
      <c r="Q59" s="2414"/>
    </row>
    <row r="60" spans="2:17" ht="13.5" customHeight="1" thickBot="1" x14ac:dyDescent="0.35">
      <c r="B60" s="978" t="s">
        <v>588</v>
      </c>
      <c r="C60" s="979"/>
      <c r="D60" s="712">
        <f>P45</f>
        <v>0</v>
      </c>
      <c r="E60" s="29"/>
      <c r="F60" s="62">
        <f t="shared" si="3"/>
        <v>0</v>
      </c>
      <c r="G60" s="73"/>
      <c r="H60" s="37"/>
      <c r="J60" s="18"/>
      <c r="P60" s="2407"/>
      <c r="Q60" s="2408"/>
    </row>
    <row r="61" spans="2:17" ht="13.5" customHeight="1" thickBot="1" x14ac:dyDescent="0.35">
      <c r="B61" s="2448" t="s">
        <v>59</v>
      </c>
      <c r="C61" s="2449"/>
      <c r="D61" s="250">
        <f>SUM(D51:D60)</f>
        <v>0</v>
      </c>
      <c r="E61" s="250">
        <f>SUM(E51:E60)</f>
        <v>0</v>
      </c>
      <c r="F61" s="251">
        <f>SUM(F51:F60)</f>
        <v>0</v>
      </c>
      <c r="G61" s="71"/>
      <c r="H61" s="72"/>
      <c r="J61" s="460"/>
      <c r="K61" s="461"/>
      <c r="L61" s="461"/>
      <c r="M61" s="461"/>
      <c r="N61" s="461"/>
      <c r="O61" s="986" t="s">
        <v>369</v>
      </c>
      <c r="P61" s="2411">
        <f>SUM(P57:Q60)</f>
        <v>0</v>
      </c>
      <c r="Q61" s="2412"/>
    </row>
    <row r="62" spans="2:17" ht="13.5" customHeight="1" thickBot="1" x14ac:dyDescent="0.35">
      <c r="B62" s="995" t="s">
        <v>93</v>
      </c>
      <c r="C62" s="997"/>
      <c r="D62" s="997"/>
      <c r="E62" s="997"/>
      <c r="F62" s="997"/>
      <c r="G62" s="997"/>
      <c r="H62" s="998"/>
    </row>
    <row r="63" spans="2:17" ht="13.5" customHeight="1" thickBot="1" x14ac:dyDescent="0.35">
      <c r="B63" s="2429" t="s">
        <v>94</v>
      </c>
      <c r="C63" s="2430"/>
      <c r="D63" s="22"/>
      <c r="E63" s="27"/>
      <c r="F63" s="62">
        <f>D63</f>
        <v>0</v>
      </c>
      <c r="G63" s="64"/>
      <c r="H63" s="65">
        <f>F63</f>
        <v>0</v>
      </c>
      <c r="J63" s="2417" t="s">
        <v>600</v>
      </c>
      <c r="K63" s="2418"/>
      <c r="L63" s="2418"/>
      <c r="M63" s="2418"/>
      <c r="N63" s="2418"/>
      <c r="O63" s="2418"/>
      <c r="P63" s="2418"/>
      <c r="Q63" s="2419"/>
    </row>
    <row r="64" spans="2:17" ht="13.5" customHeight="1" thickBot="1" x14ac:dyDescent="0.35">
      <c r="B64" s="2433" t="s">
        <v>446</v>
      </c>
      <c r="C64" s="2434"/>
      <c r="D64" s="24"/>
      <c r="E64" s="26"/>
      <c r="F64" s="62">
        <f t="shared" ref="F64:F69" si="4">D64</f>
        <v>0</v>
      </c>
      <c r="G64" s="59"/>
      <c r="H64" s="34">
        <f>F64</f>
        <v>0</v>
      </c>
      <c r="J64" s="985" t="s">
        <v>602</v>
      </c>
      <c r="K64" s="461"/>
      <c r="L64" s="461"/>
      <c r="M64" s="461"/>
      <c r="N64" s="461"/>
      <c r="O64" s="461"/>
      <c r="P64" s="2409" t="s">
        <v>593</v>
      </c>
      <c r="Q64" s="2410"/>
    </row>
    <row r="65" spans="2:17" ht="13.5" customHeight="1" x14ac:dyDescent="0.3">
      <c r="B65" s="2433" t="s">
        <v>95</v>
      </c>
      <c r="C65" s="2434"/>
      <c r="D65" s="24"/>
      <c r="E65" s="26"/>
      <c r="F65" s="62">
        <f t="shared" si="4"/>
        <v>0</v>
      </c>
      <c r="G65" s="70" t="s">
        <v>56</v>
      </c>
      <c r="H65" s="36" t="s">
        <v>56</v>
      </c>
      <c r="J65" s="982"/>
      <c r="K65" s="983"/>
      <c r="L65" s="983"/>
      <c r="M65" s="983"/>
      <c r="N65" s="983"/>
      <c r="O65" s="983"/>
      <c r="P65" s="2415"/>
      <c r="Q65" s="2416"/>
    </row>
    <row r="66" spans="2:17" ht="13.5" customHeight="1" x14ac:dyDescent="0.3">
      <c r="B66" s="2433" t="s">
        <v>96</v>
      </c>
      <c r="C66" s="2434"/>
      <c r="D66" s="24"/>
      <c r="E66" s="26"/>
      <c r="F66" s="62">
        <f t="shared" si="4"/>
        <v>0</v>
      </c>
      <c r="G66" s="59"/>
      <c r="H66" s="34">
        <f>F66</f>
        <v>0</v>
      </c>
      <c r="J66" s="982"/>
      <c r="K66" s="983"/>
      <c r="L66" s="983"/>
      <c r="M66" s="983"/>
      <c r="N66" s="983"/>
      <c r="O66" s="983"/>
      <c r="P66" s="2413"/>
      <c r="Q66" s="2414"/>
    </row>
    <row r="67" spans="2:17" ht="13.5" customHeight="1" x14ac:dyDescent="0.3">
      <c r="B67" s="991" t="s">
        <v>605</v>
      </c>
      <c r="C67" s="992"/>
      <c r="D67" s="24"/>
      <c r="E67" s="26"/>
      <c r="F67" s="62">
        <f t="shared" si="4"/>
        <v>0</v>
      </c>
      <c r="G67" s="70"/>
      <c r="H67" s="36"/>
      <c r="J67" s="982"/>
      <c r="K67" s="983"/>
      <c r="L67" s="983"/>
      <c r="M67" s="983"/>
      <c r="N67" s="983"/>
      <c r="O67" s="983"/>
      <c r="P67" s="2413"/>
      <c r="Q67" s="2414"/>
    </row>
    <row r="68" spans="2:17" ht="13.5" customHeight="1" thickBot="1" x14ac:dyDescent="0.35">
      <c r="B68" s="2433" t="s">
        <v>97</v>
      </c>
      <c r="C68" s="2434"/>
      <c r="D68" s="24"/>
      <c r="E68" s="26"/>
      <c r="F68" s="62">
        <f t="shared" si="4"/>
        <v>0</v>
      </c>
      <c r="G68" s="70"/>
      <c r="H68" s="36"/>
      <c r="J68" s="18"/>
      <c r="P68" s="2407"/>
      <c r="Q68" s="2408"/>
    </row>
    <row r="69" spans="2:17" ht="13.5" customHeight="1" thickBot="1" x14ac:dyDescent="0.35">
      <c r="B69" s="2446" t="s">
        <v>589</v>
      </c>
      <c r="C69" s="2447"/>
      <c r="D69" s="712">
        <f>P53</f>
        <v>0</v>
      </c>
      <c r="E69" s="29"/>
      <c r="F69" s="62">
        <f t="shared" si="4"/>
        <v>0</v>
      </c>
      <c r="G69" s="67"/>
      <c r="H69" s="35">
        <f>F69</f>
        <v>0</v>
      </c>
      <c r="J69" s="460"/>
      <c r="K69" s="461"/>
      <c r="L69" s="461"/>
      <c r="M69" s="461"/>
      <c r="N69" s="461"/>
      <c r="O69" s="986" t="s">
        <v>369</v>
      </c>
      <c r="P69" s="2411">
        <f>SUM(P65:Q68)</f>
        <v>0</v>
      </c>
      <c r="Q69" s="2412"/>
    </row>
    <row r="70" spans="2:17" ht="13.5" customHeight="1" thickBot="1" x14ac:dyDescent="0.35">
      <c r="B70" s="2448" t="s">
        <v>59</v>
      </c>
      <c r="C70" s="2449"/>
      <c r="D70" s="250">
        <f>SUM(D63:D69)</f>
        <v>0</v>
      </c>
      <c r="E70" s="250">
        <f>SUM(E63:E69)</f>
        <v>0</v>
      </c>
      <c r="F70" s="251">
        <f>SUM(F63:F69)</f>
        <v>0</v>
      </c>
      <c r="G70" s="252">
        <f>SUM(G63:G69)</f>
        <v>0</v>
      </c>
      <c r="H70" s="253">
        <f>SUM(H63:H69)</f>
        <v>0</v>
      </c>
    </row>
    <row r="71" spans="2:17" ht="13.5" customHeight="1" thickBot="1" x14ac:dyDescent="0.35">
      <c r="B71" s="995" t="s">
        <v>98</v>
      </c>
      <c r="C71" s="997"/>
      <c r="D71" s="997"/>
      <c r="E71" s="997"/>
      <c r="F71" s="997"/>
      <c r="G71" s="997"/>
      <c r="H71" s="998"/>
      <c r="J71" s="2248" t="s">
        <v>254</v>
      </c>
      <c r="K71" s="2249"/>
      <c r="L71" s="2249"/>
      <c r="M71" s="2249"/>
      <c r="N71" s="2249"/>
      <c r="O71" s="2249"/>
      <c r="P71" s="2249"/>
      <c r="Q71" s="2250"/>
    </row>
    <row r="72" spans="2:17" ht="13.5" customHeight="1" thickBot="1" x14ac:dyDescent="0.35">
      <c r="B72" s="2429" t="s">
        <v>99</v>
      </c>
      <c r="C72" s="2430"/>
      <c r="D72" s="22"/>
      <c r="E72" s="27"/>
      <c r="F72" s="62">
        <f>D72</f>
        <v>0</v>
      </c>
      <c r="G72" s="68" t="s">
        <v>56</v>
      </c>
      <c r="H72" s="69" t="s">
        <v>56</v>
      </c>
      <c r="J72" s="2248" t="s">
        <v>255</v>
      </c>
      <c r="K72" s="2249"/>
      <c r="L72" s="2249"/>
      <c r="M72" s="2248" t="s">
        <v>256</v>
      </c>
      <c r="N72" s="2249"/>
      <c r="O72" s="2249"/>
      <c r="P72" s="2249"/>
      <c r="Q72" s="2250"/>
    </row>
    <row r="73" spans="2:17" ht="13.5" customHeight="1" x14ac:dyDescent="0.3">
      <c r="B73" s="2433" t="s">
        <v>100</v>
      </c>
      <c r="C73" s="2434"/>
      <c r="D73" s="24"/>
      <c r="E73" s="26"/>
      <c r="F73" s="62">
        <f>D73</f>
        <v>0</v>
      </c>
      <c r="G73" s="70" t="s">
        <v>56</v>
      </c>
      <c r="H73" s="36" t="s">
        <v>56</v>
      </c>
      <c r="J73" s="632" t="s">
        <v>258</v>
      </c>
      <c r="K73" s="633"/>
      <c r="L73" s="913" t="e">
        <f>+'Operating Exps (8609)'!G62</f>
        <v>#REF!</v>
      </c>
      <c r="M73" s="633" t="s">
        <v>282</v>
      </c>
      <c r="N73" s="261"/>
      <c r="O73" s="261"/>
      <c r="P73" s="2442">
        <f>+SUM('Sources (8609)'!H6:H13)</f>
        <v>0</v>
      </c>
      <c r="Q73" s="2443"/>
    </row>
    <row r="74" spans="2:17" ht="13.5" customHeight="1" thickBot="1" x14ac:dyDescent="0.35">
      <c r="B74" s="2433" t="s">
        <v>101</v>
      </c>
      <c r="C74" s="2434"/>
      <c r="D74" s="24"/>
      <c r="E74" s="26"/>
      <c r="F74" s="62">
        <f>D74</f>
        <v>0</v>
      </c>
      <c r="G74" s="70" t="s">
        <v>56</v>
      </c>
      <c r="H74" s="36" t="s">
        <v>56</v>
      </c>
      <c r="J74" s="309" t="s">
        <v>259</v>
      </c>
      <c r="K74" s="310"/>
      <c r="L74" s="917">
        <v>0.5</v>
      </c>
      <c r="M74" s="309" t="s">
        <v>259</v>
      </c>
      <c r="N74" s="314"/>
      <c r="O74" s="314"/>
      <c r="P74" s="2438">
        <v>0.5</v>
      </c>
      <c r="Q74" s="2439"/>
    </row>
    <row r="75" spans="2:17" ht="13.5" customHeight="1" thickBot="1" x14ac:dyDescent="0.35">
      <c r="B75" s="2424" t="s">
        <v>590</v>
      </c>
      <c r="C75" s="2425"/>
      <c r="D75" s="712">
        <f>P61</f>
        <v>0</v>
      </c>
      <c r="E75" s="29"/>
      <c r="F75" s="62">
        <f>D75</f>
        <v>0</v>
      </c>
      <c r="G75" s="70" t="s">
        <v>56</v>
      </c>
      <c r="H75" s="36" t="s">
        <v>56</v>
      </c>
      <c r="J75" s="2440" t="s">
        <v>261</v>
      </c>
      <c r="K75" s="2441"/>
      <c r="L75" s="912" t="e">
        <f>+L73*L74</f>
        <v>#REF!</v>
      </c>
      <c r="M75" s="2440" t="s">
        <v>479</v>
      </c>
      <c r="N75" s="2441"/>
      <c r="O75" s="2441"/>
      <c r="P75" s="2444">
        <f>+P73*P74</f>
        <v>0</v>
      </c>
      <c r="Q75" s="2445"/>
    </row>
    <row r="76" spans="2:17" ht="13.5" customHeight="1" thickBot="1" x14ac:dyDescent="0.35">
      <c r="B76" s="2422" t="s">
        <v>59</v>
      </c>
      <c r="C76" s="2423"/>
      <c r="D76" s="250">
        <f>SUM(D72:D75)</f>
        <v>0</v>
      </c>
      <c r="E76" s="250">
        <f>SUM(E72:E75)</f>
        <v>0</v>
      </c>
      <c r="F76" s="251">
        <f>SUM(F72:F75)</f>
        <v>0</v>
      </c>
      <c r="G76" s="73"/>
      <c r="H76" s="37"/>
      <c r="J76" s="2440"/>
      <c r="K76" s="2441"/>
      <c r="L76" s="636"/>
      <c r="M76" s="2440"/>
      <c r="N76" s="2441"/>
      <c r="O76" s="2441"/>
      <c r="P76" s="915"/>
      <c r="Q76" s="916"/>
    </row>
    <row r="77" spans="2:17" ht="13.5" customHeight="1" thickBot="1" x14ac:dyDescent="0.35">
      <c r="B77" s="2422" t="s">
        <v>102</v>
      </c>
      <c r="C77" s="2423"/>
      <c r="D77" s="250">
        <f>+D11+D19+D29+D36+D49+D61+D70+D76</f>
        <v>0</v>
      </c>
      <c r="E77" s="250">
        <f>+E11+E19+E29+E36+E49+E61+E70+E76</f>
        <v>0</v>
      </c>
      <c r="F77" s="251">
        <f>+F11+F19+F29+F36+F49+F61+F70+F76</f>
        <v>0</v>
      </c>
      <c r="G77" s="252">
        <f>+G11+G19+G29+G36+G49+G70+G76</f>
        <v>0</v>
      </c>
      <c r="H77" s="253">
        <f>+H11+H19+H29+H36+H49+H70+H76</f>
        <v>0</v>
      </c>
      <c r="J77" s="318"/>
      <c r="K77" s="319"/>
      <c r="L77" s="320"/>
      <c r="M77" s="2435" t="s">
        <v>478</v>
      </c>
      <c r="N77" s="2436"/>
      <c r="O77" s="2436"/>
      <c r="P77" s="2436"/>
      <c r="Q77" s="2437"/>
    </row>
    <row r="78" spans="2:17" ht="13.5" customHeight="1" thickBot="1" x14ac:dyDescent="0.35">
      <c r="B78" s="995" t="s">
        <v>103</v>
      </c>
      <c r="C78" s="997"/>
      <c r="D78" s="997"/>
      <c r="E78" s="997"/>
      <c r="F78" s="997"/>
      <c r="G78" s="997"/>
      <c r="H78" s="998"/>
      <c r="J78" s="914" t="s">
        <v>257</v>
      </c>
      <c r="K78" s="783"/>
      <c r="L78" s="784"/>
      <c r="M78" s="1"/>
      <c r="N78" s="1"/>
      <c r="O78" s="1"/>
      <c r="P78" s="1"/>
      <c r="Q78" s="246"/>
    </row>
    <row r="79" spans="2:17" ht="13.5" customHeight="1" thickBot="1" x14ac:dyDescent="0.35">
      <c r="B79" s="2429" t="s">
        <v>104</v>
      </c>
      <c r="C79" s="2430"/>
      <c r="D79" s="22"/>
      <c r="E79" s="27"/>
      <c r="F79" s="62">
        <f>D79</f>
        <v>0</v>
      </c>
      <c r="G79" s="68" t="s">
        <v>56</v>
      </c>
      <c r="H79" s="69" t="s">
        <v>56</v>
      </c>
      <c r="J79" s="208" t="s">
        <v>263</v>
      </c>
      <c r="K79" s="1"/>
      <c r="L79" s="1"/>
      <c r="M79" s="2431"/>
      <c r="N79" s="2432"/>
      <c r="Q79" s="17"/>
    </row>
    <row r="80" spans="2:17" ht="13.5" customHeight="1" x14ac:dyDescent="0.3">
      <c r="B80" s="2433" t="s">
        <v>105</v>
      </c>
      <c r="C80" s="2434"/>
      <c r="D80" s="258" t="e">
        <f>MAX(M79,M80)</f>
        <v>#REF!</v>
      </c>
      <c r="E80" s="26"/>
      <c r="F80" s="62" t="e">
        <f>D80</f>
        <v>#REF!</v>
      </c>
      <c r="G80" s="70" t="s">
        <v>56</v>
      </c>
      <c r="H80" s="36" t="s">
        <v>56</v>
      </c>
      <c r="J80" s="309" t="s">
        <v>262</v>
      </c>
      <c r="K80" s="310"/>
      <c r="L80" s="310"/>
      <c r="M80" s="637" t="e">
        <f>+L75+P75</f>
        <v>#REF!</v>
      </c>
      <c r="N80" s="637"/>
      <c r="O80" s="638"/>
      <c r="P80" s="310"/>
      <c r="Q80" s="627"/>
    </row>
    <row r="81" spans="2:17" ht="13.5" customHeight="1" x14ac:dyDescent="0.3">
      <c r="B81" s="2433" t="s">
        <v>106</v>
      </c>
      <c r="C81" s="2434"/>
      <c r="D81" s="24"/>
      <c r="E81" s="26"/>
      <c r="F81" s="62">
        <f>D81</f>
        <v>0</v>
      </c>
      <c r="G81" s="70" t="s">
        <v>56</v>
      </c>
      <c r="H81" s="36" t="s">
        <v>56</v>
      </c>
      <c r="J81" s="309" t="s">
        <v>253</v>
      </c>
      <c r="K81" s="310"/>
      <c r="L81" s="310"/>
      <c r="M81" s="648" t="e">
        <f>+M79-M80</f>
        <v>#REF!</v>
      </c>
      <c r="N81" s="648"/>
      <c r="O81" s="310"/>
      <c r="P81" s="310"/>
      <c r="Q81" s="627"/>
    </row>
    <row r="82" spans="2:17" ht="13.5" customHeight="1" thickBot="1" x14ac:dyDescent="0.4">
      <c r="B82" s="2424" t="s">
        <v>107</v>
      </c>
      <c r="C82" s="2425"/>
      <c r="D82" s="28"/>
      <c r="E82" s="29"/>
      <c r="F82" s="62">
        <f>D82</f>
        <v>0</v>
      </c>
      <c r="G82" s="73" t="s">
        <v>56</v>
      </c>
      <c r="H82" s="37" t="s">
        <v>56</v>
      </c>
      <c r="J82" s="263"/>
      <c r="K82" s="264"/>
      <c r="L82" s="264"/>
      <c r="M82" s="264"/>
      <c r="N82" s="264"/>
      <c r="O82" s="264"/>
      <c r="P82" s="264"/>
      <c r="Q82" s="265"/>
    </row>
    <row r="83" spans="2:17" ht="13.5" customHeight="1" thickBot="1" x14ac:dyDescent="0.4">
      <c r="B83" s="976" t="s">
        <v>591</v>
      </c>
      <c r="C83" s="977"/>
      <c r="D83" s="712">
        <f>P69</f>
        <v>0</v>
      </c>
      <c r="E83" s="29"/>
      <c r="F83" s="62">
        <f>D83</f>
        <v>0</v>
      </c>
      <c r="G83" s="73"/>
      <c r="H83" s="37"/>
      <c r="J83" s="193"/>
      <c r="K83" s="193"/>
      <c r="L83" s="185"/>
      <c r="M83" s="185"/>
      <c r="Q83" s="185"/>
    </row>
    <row r="84" spans="2:17" ht="13.5" customHeight="1" thickBot="1" x14ac:dyDescent="0.4">
      <c r="B84" s="2422" t="s">
        <v>59</v>
      </c>
      <c r="C84" s="2423"/>
      <c r="D84" s="250" t="e">
        <f>SUM(D79:D83)</f>
        <v>#REF!</v>
      </c>
      <c r="E84" s="250">
        <f>SUM(E79:E83)</f>
        <v>0</v>
      </c>
      <c r="F84" s="251" t="e">
        <f>SUM(F79:F83)</f>
        <v>#REF!</v>
      </c>
      <c r="G84" s="74"/>
      <c r="H84" s="75"/>
      <c r="J84" s="2426" t="s">
        <v>421</v>
      </c>
      <c r="K84" s="2427"/>
      <c r="L84" s="2428"/>
      <c r="M84" s="185"/>
      <c r="N84" s="185"/>
      <c r="O84" s="185"/>
      <c r="P84" s="185"/>
      <c r="Q84" s="185"/>
    </row>
    <row r="85" spans="2:17" ht="13.5" customHeight="1" thickBot="1" x14ac:dyDescent="0.35">
      <c r="B85" s="995" t="s">
        <v>108</v>
      </c>
      <c r="C85" s="997"/>
      <c r="D85" s="997"/>
      <c r="E85" s="997"/>
      <c r="F85" s="997"/>
      <c r="G85" s="997"/>
      <c r="H85" s="998"/>
      <c r="J85" s="632" t="s">
        <v>315</v>
      </c>
      <c r="K85" s="633"/>
      <c r="L85" s="233" t="e">
        <f>+D90</f>
        <v>#REF!</v>
      </c>
    </row>
    <row r="86" spans="2:17" ht="13.5" customHeight="1" thickBot="1" x14ac:dyDescent="0.35">
      <c r="B86" s="2429" t="s">
        <v>109</v>
      </c>
      <c r="C86" s="2430"/>
      <c r="D86" s="22"/>
      <c r="E86" s="27"/>
      <c r="F86" s="62">
        <f>D86</f>
        <v>0</v>
      </c>
      <c r="G86" s="256">
        <f>IF(D77&gt;0,L89,0)</f>
        <v>0</v>
      </c>
      <c r="H86" s="772">
        <f>IF(G86&gt;0,D86-G86,D86)</f>
        <v>0</v>
      </c>
      <c r="I86" s="174"/>
      <c r="J86" s="309" t="s">
        <v>399</v>
      </c>
      <c r="K86" s="310"/>
      <c r="L86" s="626">
        <f>+D11</f>
        <v>0</v>
      </c>
    </row>
    <row r="87" spans="2:17" ht="13.5" customHeight="1" x14ac:dyDescent="0.3">
      <c r="B87" s="2424" t="s">
        <v>110</v>
      </c>
      <c r="C87" s="2425"/>
      <c r="D87" s="28"/>
      <c r="E87" s="29"/>
      <c r="F87" s="62">
        <f>D87</f>
        <v>0</v>
      </c>
      <c r="G87" s="67"/>
      <c r="H87" s="35">
        <f>F87</f>
        <v>0</v>
      </c>
      <c r="J87" s="309" t="s">
        <v>400</v>
      </c>
      <c r="K87" s="310"/>
      <c r="L87" s="627" t="e">
        <f>+L86/L85</f>
        <v>#REF!</v>
      </c>
    </row>
    <row r="88" spans="2:17" ht="13.5" customHeight="1" thickBot="1" x14ac:dyDescent="0.35">
      <c r="B88" s="980" t="s">
        <v>606</v>
      </c>
      <c r="C88" s="981"/>
      <c r="D88" s="993"/>
      <c r="E88" s="984"/>
      <c r="F88" s="62">
        <f>D88</f>
        <v>0</v>
      </c>
      <c r="G88" s="60"/>
      <c r="H88" s="61">
        <f>F88</f>
        <v>0</v>
      </c>
      <c r="J88" s="309" t="s">
        <v>401</v>
      </c>
      <c r="K88" s="310"/>
      <c r="L88" s="626">
        <f>+D86</f>
        <v>0</v>
      </c>
    </row>
    <row r="89" spans="2:17" ht="13.5" customHeight="1" thickBot="1" x14ac:dyDescent="0.35">
      <c r="B89" s="2422" t="s">
        <v>59</v>
      </c>
      <c r="C89" s="2423"/>
      <c r="D89" s="250">
        <f>SUM(D86:D88)</f>
        <v>0</v>
      </c>
      <c r="E89" s="250">
        <f>SUM(E86:E88)</f>
        <v>0</v>
      </c>
      <c r="F89" s="251">
        <f>SUM(F86:F88)</f>
        <v>0</v>
      </c>
      <c r="G89" s="252">
        <f>SUM(G86:G88)</f>
        <v>0</v>
      </c>
      <c r="H89" s="253">
        <f>SUM(H86:H88)</f>
        <v>0</v>
      </c>
      <c r="J89" s="634" t="s">
        <v>402</v>
      </c>
      <c r="K89" s="635"/>
      <c r="L89" s="625" t="e">
        <f>+L88*L87</f>
        <v>#REF!</v>
      </c>
    </row>
    <row r="90" spans="2:17" ht="13.5" customHeight="1" thickBot="1" x14ac:dyDescent="0.4">
      <c r="B90" s="2422" t="s">
        <v>113</v>
      </c>
      <c r="C90" s="2423"/>
      <c r="D90" s="250" t="e">
        <f>+D89+D84+D77</f>
        <v>#REF!</v>
      </c>
      <c r="E90" s="250">
        <f>+E89+E84+E77</f>
        <v>0</v>
      </c>
      <c r="F90" s="251" t="e">
        <f>+F89+F84+F77</f>
        <v>#REF!</v>
      </c>
      <c r="G90" s="252">
        <f>+G89+G77</f>
        <v>0</v>
      </c>
      <c r="H90" s="253">
        <f>+H89+H77</f>
        <v>0</v>
      </c>
      <c r="J90" s="185"/>
      <c r="K90" s="185"/>
      <c r="L90" s="185"/>
    </row>
    <row r="91" spans="2:17" ht="14.5" x14ac:dyDescent="0.35">
      <c r="H91" s="612" t="e">
        <f>+#REF!</f>
        <v>#REF!</v>
      </c>
      <c r="J91" s="185"/>
      <c r="K91" s="185"/>
      <c r="L91" s="185"/>
    </row>
    <row r="92" spans="2:17" ht="15.75" customHeight="1" x14ac:dyDescent="0.35">
      <c r="G92" s="735">
        <v>8609</v>
      </c>
      <c r="H92" s="242">
        <f ca="1">+TODAY()</f>
        <v>45659</v>
      </c>
      <c r="J92" s="185"/>
      <c r="K92" s="185"/>
      <c r="L92" s="185"/>
    </row>
    <row r="93" spans="2:17" ht="14.5" x14ac:dyDescent="0.35">
      <c r="J93" s="185"/>
      <c r="K93" s="185"/>
      <c r="L93" s="185"/>
    </row>
  </sheetData>
  <sheetProtection algorithmName="SHA-512" hashValue="NvlX0YspsonzIGsrq2+u3hRp1D0VhbZnBFmbTBwMfPpNTYhUM/MQ5GxhsaZ0vB//UpPYyQ0cPri5iImSX4bT7Q==" saltValue="nWMzefSjajtiVlirBG7hEw==" spinCount="100000" sheet="1" objects="1" scenarios="1"/>
  <mergeCells count="139">
    <mergeCell ref="B1:H1"/>
    <mergeCell ref="B2:H3"/>
    <mergeCell ref="D5:D6"/>
    <mergeCell ref="E5:E6"/>
    <mergeCell ref="F5:F6"/>
    <mergeCell ref="G5:G6"/>
    <mergeCell ref="H5:H6"/>
    <mergeCell ref="B11:C11"/>
    <mergeCell ref="P11:Q11"/>
    <mergeCell ref="P12:Q12"/>
    <mergeCell ref="B13:C13"/>
    <mergeCell ref="P13:Q13"/>
    <mergeCell ref="B14:C14"/>
    <mergeCell ref="J7:Q7"/>
    <mergeCell ref="B8:C8"/>
    <mergeCell ref="P8:Q8"/>
    <mergeCell ref="B9:C9"/>
    <mergeCell ref="P9:Q9"/>
    <mergeCell ref="B10:C10"/>
    <mergeCell ref="P10:Q10"/>
    <mergeCell ref="B18:C18"/>
    <mergeCell ref="P18:Q18"/>
    <mergeCell ref="B19:C19"/>
    <mergeCell ref="P19:Q19"/>
    <mergeCell ref="P20:Q20"/>
    <mergeCell ref="B21:C21"/>
    <mergeCell ref="P21:Q21"/>
    <mergeCell ref="B15:C15"/>
    <mergeCell ref="J15:Q15"/>
    <mergeCell ref="B16:C16"/>
    <mergeCell ref="P16:Q16"/>
    <mergeCell ref="B17:C17"/>
    <mergeCell ref="P17:Q17"/>
    <mergeCell ref="P26:Q26"/>
    <mergeCell ref="P27:Q27"/>
    <mergeCell ref="P28:Q28"/>
    <mergeCell ref="B29:C29"/>
    <mergeCell ref="P29:Q29"/>
    <mergeCell ref="B31:C31"/>
    <mergeCell ref="J31:Q31"/>
    <mergeCell ref="B22:C22"/>
    <mergeCell ref="B23:C23"/>
    <mergeCell ref="J23:Q23"/>
    <mergeCell ref="B24:C24"/>
    <mergeCell ref="P24:Q24"/>
    <mergeCell ref="B25:C25"/>
    <mergeCell ref="P25:Q25"/>
    <mergeCell ref="B35:C35"/>
    <mergeCell ref="P35:Q35"/>
    <mergeCell ref="B36:C36"/>
    <mergeCell ref="P36:Q36"/>
    <mergeCell ref="P37:Q37"/>
    <mergeCell ref="B38:C38"/>
    <mergeCell ref="B32:C32"/>
    <mergeCell ref="P32:Q32"/>
    <mergeCell ref="B33:C33"/>
    <mergeCell ref="P33:Q33"/>
    <mergeCell ref="B34:C34"/>
    <mergeCell ref="P34:Q34"/>
    <mergeCell ref="B42:C42"/>
    <mergeCell ref="P42:Q42"/>
    <mergeCell ref="B43:C43"/>
    <mergeCell ref="P43:Q43"/>
    <mergeCell ref="B44:C44"/>
    <mergeCell ref="P44:Q44"/>
    <mergeCell ref="B39:C39"/>
    <mergeCell ref="J39:Q39"/>
    <mergeCell ref="B40:C40"/>
    <mergeCell ref="P40:Q40"/>
    <mergeCell ref="B41:C41"/>
    <mergeCell ref="P41:Q41"/>
    <mergeCell ref="B49:C49"/>
    <mergeCell ref="P49:Q49"/>
    <mergeCell ref="P50:Q50"/>
    <mergeCell ref="B51:C51"/>
    <mergeCell ref="P51:Q51"/>
    <mergeCell ref="B52:C52"/>
    <mergeCell ref="P52:Q52"/>
    <mergeCell ref="B45:C45"/>
    <mergeCell ref="P45:Q45"/>
    <mergeCell ref="B46:C46"/>
    <mergeCell ref="B47:C47"/>
    <mergeCell ref="J47:Q47"/>
    <mergeCell ref="P48:Q48"/>
    <mergeCell ref="B58:C58"/>
    <mergeCell ref="P58:Q58"/>
    <mergeCell ref="B59:C59"/>
    <mergeCell ref="P59:Q59"/>
    <mergeCell ref="P60:Q60"/>
    <mergeCell ref="B61:C61"/>
    <mergeCell ref="P61:Q61"/>
    <mergeCell ref="B53:C53"/>
    <mergeCell ref="P53:Q53"/>
    <mergeCell ref="B54:C54"/>
    <mergeCell ref="B55:C55"/>
    <mergeCell ref="J55:Q55"/>
    <mergeCell ref="B56:C56"/>
    <mergeCell ref="P56:Q56"/>
    <mergeCell ref="P57:Q57"/>
    <mergeCell ref="B66:C66"/>
    <mergeCell ref="P66:Q66"/>
    <mergeCell ref="P67:Q67"/>
    <mergeCell ref="B68:C68"/>
    <mergeCell ref="P68:Q68"/>
    <mergeCell ref="B69:C69"/>
    <mergeCell ref="P69:Q69"/>
    <mergeCell ref="B63:C63"/>
    <mergeCell ref="J63:Q63"/>
    <mergeCell ref="B64:C64"/>
    <mergeCell ref="P64:Q64"/>
    <mergeCell ref="B65:C65"/>
    <mergeCell ref="P65:Q65"/>
    <mergeCell ref="B74:C74"/>
    <mergeCell ref="P74:Q74"/>
    <mergeCell ref="B75:C75"/>
    <mergeCell ref="J75:K76"/>
    <mergeCell ref="M75:O76"/>
    <mergeCell ref="P75:Q75"/>
    <mergeCell ref="B76:C76"/>
    <mergeCell ref="B70:C70"/>
    <mergeCell ref="J71:Q71"/>
    <mergeCell ref="B72:C72"/>
    <mergeCell ref="J72:L72"/>
    <mergeCell ref="M72:Q72"/>
    <mergeCell ref="B73:C73"/>
    <mergeCell ref="P73:Q73"/>
    <mergeCell ref="B90:C90"/>
    <mergeCell ref="B82:C82"/>
    <mergeCell ref="B84:C84"/>
    <mergeCell ref="J84:L84"/>
    <mergeCell ref="B86:C86"/>
    <mergeCell ref="B87:C87"/>
    <mergeCell ref="B89:C89"/>
    <mergeCell ref="B77:C77"/>
    <mergeCell ref="M77:Q77"/>
    <mergeCell ref="B79:C79"/>
    <mergeCell ref="M79:N79"/>
    <mergeCell ref="B80:C80"/>
    <mergeCell ref="B81:C81"/>
  </mergeCells>
  <pageMargins left="0.7" right="0.7" top="0.75" bottom="0.75" header="0.3" footer="0.3"/>
  <pageSetup scale="56" fitToWidth="0" orientation="portrait" r:id="rId1"/>
  <rowBreaks count="1" manualBreakCount="1">
    <brk id="49" max="16383" man="1"/>
  </rowBreaks>
  <colBreaks count="2" manualBreakCount="2">
    <brk id="8" max="1048575" man="1"/>
    <brk id="19" max="1048575" man="1"/>
  </colBreaks>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0">
    <tabColor rgb="FFCC99FF"/>
  </sheetPr>
  <dimension ref="B1:V69"/>
  <sheetViews>
    <sheetView showGridLines="0" zoomScale="70" zoomScaleNormal="70" workbookViewId="0">
      <selection activeCell="J18" sqref="J18"/>
    </sheetView>
  </sheetViews>
  <sheetFormatPr defaultColWidth="9.1796875" defaultRowHeight="13" x14ac:dyDescent="0.3"/>
  <cols>
    <col min="1" max="1" width="2.81640625" style="21" customWidth="1"/>
    <col min="2" max="2" width="6.1796875" style="21" customWidth="1"/>
    <col min="3" max="3" width="9.1796875" style="21"/>
    <col min="4" max="4" width="46.26953125" style="21" customWidth="1"/>
    <col min="5" max="5" width="18" style="21" customWidth="1"/>
    <col min="6" max="9" width="17.81640625" style="21" customWidth="1"/>
    <col min="10" max="12" width="9.1796875" style="21"/>
    <col min="13" max="13" width="11.7265625" style="21" customWidth="1"/>
    <col min="14" max="17" width="9.1796875" style="21"/>
    <col min="18" max="18" width="10.453125" style="21" customWidth="1"/>
    <col min="19" max="16384" width="9.1796875" style="21"/>
  </cols>
  <sheetData>
    <row r="1" spans="2:22" ht="13.5" thickBot="1" x14ac:dyDescent="0.35">
      <c r="B1" s="2283" t="e">
        <f>#REF!</f>
        <v>#REF!</v>
      </c>
      <c r="C1" s="2284"/>
      <c r="D1" s="2284"/>
      <c r="E1" s="2284"/>
      <c r="F1" s="2284"/>
      <c r="G1" s="2284"/>
      <c r="H1" s="2284"/>
      <c r="I1" s="2285"/>
    </row>
    <row r="2" spans="2:22" ht="33.75" customHeight="1" thickBot="1" x14ac:dyDescent="0.35">
      <c r="B2" s="2286" t="s">
        <v>247</v>
      </c>
      <c r="C2" s="2287"/>
      <c r="D2" s="2287"/>
      <c r="E2" s="2287"/>
      <c r="F2" s="2287"/>
      <c r="G2" s="2287"/>
      <c r="H2" s="2287"/>
      <c r="I2" s="2288"/>
    </row>
    <row r="3" spans="2:22" x14ac:dyDescent="0.3">
      <c r="B3" s="5"/>
      <c r="C3" s="270"/>
      <c r="D3" s="270"/>
      <c r="E3" s="270"/>
      <c r="F3" s="270"/>
      <c r="G3" s="271"/>
      <c r="H3" s="3"/>
      <c r="I3" s="4"/>
    </row>
    <row r="4" spans="2:22" ht="14.5" x14ac:dyDescent="0.35">
      <c r="B4" s="5"/>
      <c r="C4" s="3"/>
      <c r="D4" s="15"/>
      <c r="E4" s="185"/>
      <c r="F4" s="185"/>
      <c r="G4" s="185"/>
      <c r="H4" s="272" t="s">
        <v>201</v>
      </c>
      <c r="I4" s="273"/>
    </row>
    <row r="5" spans="2:22" ht="14.5" x14ac:dyDescent="0.35">
      <c r="B5" s="5"/>
      <c r="C5" s="271"/>
      <c r="D5" s="271"/>
      <c r="E5" s="185"/>
      <c r="F5" s="185"/>
      <c r="G5" s="185"/>
      <c r="H5" s="274"/>
      <c r="I5" s="275"/>
      <c r="P5"/>
      <c r="Q5"/>
      <c r="R5"/>
      <c r="S5"/>
      <c r="T5"/>
      <c r="U5"/>
      <c r="V5"/>
    </row>
    <row r="6" spans="2:22" ht="14.5" x14ac:dyDescent="0.35">
      <c r="B6" s="5"/>
      <c r="C6" s="3"/>
      <c r="D6" s="15" t="s">
        <v>202</v>
      </c>
      <c r="E6" s="140"/>
      <c r="F6" s="276" t="s">
        <v>203</v>
      </c>
      <c r="G6" s="140"/>
      <c r="H6" s="277" t="s">
        <v>204</v>
      </c>
      <c r="I6" s="278"/>
      <c r="P6"/>
      <c r="Q6"/>
      <c r="R6"/>
      <c r="S6"/>
      <c r="T6"/>
      <c r="U6"/>
      <c r="V6"/>
    </row>
    <row r="7" spans="2:22" ht="15" thickBot="1" x14ac:dyDescent="0.4">
      <c r="B7" s="5"/>
      <c r="C7" s="270" t="s">
        <v>56</v>
      </c>
      <c r="D7" s="3"/>
      <c r="E7" s="270"/>
      <c r="F7" s="270"/>
      <c r="G7" s="271"/>
      <c r="H7" s="279"/>
      <c r="I7" s="4"/>
      <c r="K7"/>
      <c r="L7"/>
      <c r="M7"/>
      <c r="N7"/>
      <c r="O7"/>
      <c r="P7"/>
      <c r="Q7"/>
      <c r="R7"/>
      <c r="S7"/>
      <c r="T7"/>
      <c r="U7"/>
      <c r="V7"/>
    </row>
    <row r="8" spans="2:22" ht="29.25" customHeight="1" thickBot="1" x14ac:dyDescent="0.4">
      <c r="B8" s="5"/>
      <c r="C8" s="2490" t="s">
        <v>205</v>
      </c>
      <c r="D8" s="2491"/>
      <c r="E8" s="143" t="s">
        <v>244</v>
      </c>
      <c r="F8" s="143" t="s">
        <v>245</v>
      </c>
      <c r="G8" s="143" t="s">
        <v>246</v>
      </c>
      <c r="H8" s="143" t="s">
        <v>464</v>
      </c>
      <c r="I8" s="143" t="s">
        <v>465</v>
      </c>
      <c r="K8"/>
      <c r="L8"/>
      <c r="M8"/>
      <c r="N8"/>
      <c r="O8"/>
      <c r="P8"/>
      <c r="Q8"/>
      <c r="R8"/>
      <c r="S8"/>
      <c r="T8"/>
      <c r="U8"/>
      <c r="V8"/>
    </row>
    <row r="9" spans="2:22" ht="13.5" customHeight="1" x14ac:dyDescent="0.35">
      <c r="B9" s="7" t="s">
        <v>206</v>
      </c>
      <c r="C9" s="280" t="s">
        <v>207</v>
      </c>
      <c r="D9" s="281"/>
      <c r="E9" s="147"/>
      <c r="F9" s="147"/>
      <c r="G9" s="148">
        <f>E9</f>
        <v>0</v>
      </c>
      <c r="H9" s="149"/>
      <c r="I9" s="150">
        <f>G9</f>
        <v>0</v>
      </c>
      <c r="K9"/>
      <c r="L9"/>
      <c r="M9"/>
      <c r="N9"/>
      <c r="O9"/>
      <c r="P9"/>
      <c r="Q9"/>
      <c r="R9"/>
      <c r="S9"/>
      <c r="T9"/>
      <c r="U9"/>
      <c r="V9"/>
    </row>
    <row r="10" spans="2:22" ht="13.5" customHeight="1" x14ac:dyDescent="0.35">
      <c r="B10" s="7" t="s">
        <v>208</v>
      </c>
      <c r="C10" s="282" t="s">
        <v>209</v>
      </c>
      <c r="D10" s="144"/>
      <c r="E10" s="157"/>
      <c r="F10" s="157"/>
      <c r="G10" s="158">
        <f>E10</f>
        <v>0</v>
      </c>
      <c r="H10" s="159"/>
      <c r="I10" s="160">
        <f>G10</f>
        <v>0</v>
      </c>
      <c r="K10"/>
      <c r="L10"/>
      <c r="M10"/>
      <c r="N10"/>
      <c r="O10"/>
      <c r="P10"/>
      <c r="Q10"/>
      <c r="R10"/>
      <c r="S10"/>
      <c r="T10"/>
      <c r="U10"/>
      <c r="V10"/>
    </row>
    <row r="11" spans="2:22" ht="13.5" customHeight="1" x14ac:dyDescent="0.35">
      <c r="B11" s="283" t="s">
        <v>210</v>
      </c>
      <c r="C11" s="327" t="s">
        <v>211</v>
      </c>
      <c r="D11" s="322"/>
      <c r="E11" s="145"/>
      <c r="F11" s="323"/>
      <c r="G11" s="324"/>
      <c r="H11" s="325"/>
      <c r="I11" s="326"/>
      <c r="K11"/>
      <c r="L11"/>
      <c r="M11"/>
      <c r="N11"/>
      <c r="O11"/>
      <c r="P11"/>
      <c r="Q11"/>
      <c r="R11"/>
      <c r="S11"/>
      <c r="T11"/>
      <c r="U11"/>
      <c r="V11"/>
    </row>
    <row r="12" spans="2:22" ht="13.5" customHeight="1" x14ac:dyDescent="0.35">
      <c r="B12" s="284"/>
      <c r="C12" s="282"/>
      <c r="D12" s="285" t="s">
        <v>212</v>
      </c>
      <c r="E12" s="286"/>
      <c r="F12" s="157"/>
      <c r="G12" s="158">
        <f t="shared" ref="G12:G17" si="0">E12</f>
        <v>0</v>
      </c>
      <c r="H12" s="159"/>
      <c r="I12" s="160">
        <f t="shared" ref="I12:I17" si="1">G12</f>
        <v>0</v>
      </c>
      <c r="K12"/>
      <c r="L12"/>
      <c r="M12"/>
      <c r="N12"/>
      <c r="O12"/>
      <c r="P12"/>
      <c r="Q12"/>
      <c r="R12"/>
      <c r="S12"/>
      <c r="T12"/>
      <c r="U12"/>
      <c r="V12"/>
    </row>
    <row r="13" spans="2:22" ht="13.5" customHeight="1" x14ac:dyDescent="0.35">
      <c r="B13" s="284"/>
      <c r="C13" s="282"/>
      <c r="D13" s="141" t="s">
        <v>213</v>
      </c>
      <c r="E13" s="286"/>
      <c r="F13" s="157"/>
      <c r="G13" s="158">
        <f t="shared" si="0"/>
        <v>0</v>
      </c>
      <c r="H13" s="159"/>
      <c r="I13" s="160">
        <f t="shared" si="1"/>
        <v>0</v>
      </c>
      <c r="K13"/>
      <c r="L13"/>
      <c r="M13"/>
      <c r="N13"/>
      <c r="O13"/>
      <c r="P13"/>
      <c r="Q13"/>
      <c r="R13"/>
      <c r="S13"/>
      <c r="T13"/>
      <c r="U13"/>
      <c r="V13"/>
    </row>
    <row r="14" spans="2:22" ht="13.5" customHeight="1" x14ac:dyDescent="0.35">
      <c r="B14" s="284"/>
      <c r="C14" s="282"/>
      <c r="D14" s="141" t="s">
        <v>214</v>
      </c>
      <c r="E14" s="286"/>
      <c r="F14" s="157"/>
      <c r="G14" s="158">
        <f t="shared" si="0"/>
        <v>0</v>
      </c>
      <c r="H14" s="159"/>
      <c r="I14" s="160">
        <f t="shared" si="1"/>
        <v>0</v>
      </c>
      <c r="K14"/>
      <c r="L14"/>
      <c r="M14"/>
      <c r="N14"/>
      <c r="O14"/>
      <c r="P14"/>
      <c r="Q14"/>
      <c r="R14"/>
      <c r="S14"/>
      <c r="T14"/>
      <c r="U14"/>
      <c r="V14"/>
    </row>
    <row r="15" spans="2:22" ht="13.5" customHeight="1" x14ac:dyDescent="0.35">
      <c r="B15" s="284"/>
      <c r="C15" s="282"/>
      <c r="D15" s="141" t="s">
        <v>215</v>
      </c>
      <c r="E15" s="286"/>
      <c r="F15" s="157"/>
      <c r="G15" s="158">
        <f t="shared" si="0"/>
        <v>0</v>
      </c>
      <c r="H15" s="159"/>
      <c r="I15" s="160">
        <f t="shared" si="1"/>
        <v>0</v>
      </c>
      <c r="K15"/>
      <c r="L15"/>
      <c r="M15"/>
      <c r="N15"/>
      <c r="O15"/>
      <c r="P15"/>
      <c r="Q15"/>
      <c r="R15"/>
      <c r="S15"/>
      <c r="T15"/>
      <c r="U15"/>
      <c r="V15"/>
    </row>
    <row r="16" spans="2:22" ht="13.5" customHeight="1" x14ac:dyDescent="0.35">
      <c r="B16" s="284"/>
      <c r="C16" s="282"/>
      <c r="D16" s="141" t="s">
        <v>216</v>
      </c>
      <c r="E16" s="286"/>
      <c r="F16" s="157"/>
      <c r="G16" s="158">
        <f t="shared" si="0"/>
        <v>0</v>
      </c>
      <c r="H16" s="159"/>
      <c r="I16" s="160">
        <f t="shared" si="1"/>
        <v>0</v>
      </c>
      <c r="K16"/>
      <c r="L16"/>
      <c r="M16"/>
      <c r="N16"/>
      <c r="O16"/>
      <c r="P16"/>
      <c r="Q16"/>
      <c r="R16"/>
      <c r="S16"/>
      <c r="T16"/>
      <c r="U16"/>
      <c r="V16"/>
    </row>
    <row r="17" spans="2:22" ht="13.5" customHeight="1" thickBot="1" x14ac:dyDescent="0.4">
      <c r="B17" s="284"/>
      <c r="C17" s="287"/>
      <c r="D17" s="144" t="s">
        <v>217</v>
      </c>
      <c r="E17" s="288"/>
      <c r="F17" s="161"/>
      <c r="G17" s="158">
        <f t="shared" si="0"/>
        <v>0</v>
      </c>
      <c r="H17" s="163"/>
      <c r="I17" s="160">
        <f t="shared" si="1"/>
        <v>0</v>
      </c>
      <c r="K17"/>
      <c r="L17"/>
      <c r="M17"/>
      <c r="N17"/>
      <c r="O17"/>
      <c r="P17"/>
      <c r="Q17"/>
      <c r="R17"/>
      <c r="S17"/>
      <c r="T17"/>
      <c r="U17"/>
      <c r="V17"/>
    </row>
    <row r="18" spans="2:22" ht="13.5" customHeight="1" thickBot="1" x14ac:dyDescent="0.4">
      <c r="B18" s="289"/>
      <c r="C18" s="113"/>
      <c r="D18" s="294" t="s">
        <v>447</v>
      </c>
      <c r="E18" s="152">
        <f>SUM(E12:E17)</f>
        <v>0</v>
      </c>
      <c r="F18" s="152">
        <f>SUM(F12:F17)</f>
        <v>0</v>
      </c>
      <c r="G18" s="777">
        <f>SUM(G12:G17)</f>
        <v>0</v>
      </c>
      <c r="H18" s="778">
        <f>SUM(H12:H17)</f>
        <v>0</v>
      </c>
      <c r="I18" s="778">
        <f>SUM(I12:I17)</f>
        <v>0</v>
      </c>
      <c r="K18"/>
      <c r="L18"/>
      <c r="M18"/>
      <c r="N18"/>
      <c r="O18"/>
      <c r="P18"/>
      <c r="Q18"/>
      <c r="R18"/>
      <c r="S18"/>
      <c r="T18"/>
      <c r="U18"/>
      <c r="V18"/>
    </row>
    <row r="19" spans="2:22" ht="13.5" customHeight="1" x14ac:dyDescent="0.35">
      <c r="B19" s="283" t="s">
        <v>218</v>
      </c>
      <c r="C19" s="295" t="s">
        <v>219</v>
      </c>
      <c r="D19" s="296"/>
      <c r="E19" s="146"/>
      <c r="F19" s="146"/>
      <c r="G19" s="297"/>
      <c r="H19" s="298"/>
      <c r="I19" s="299"/>
      <c r="K19"/>
      <c r="L19"/>
      <c r="M19"/>
      <c r="N19"/>
      <c r="O19"/>
      <c r="P19"/>
      <c r="Q19"/>
      <c r="R19"/>
      <c r="S19"/>
      <c r="T19"/>
      <c r="U19"/>
      <c r="V19"/>
    </row>
    <row r="20" spans="2:22" ht="13.5" customHeight="1" x14ac:dyDescent="0.35">
      <c r="B20" s="284"/>
      <c r="C20" s="141"/>
      <c r="D20" s="141" t="s">
        <v>220</v>
      </c>
      <c r="E20" s="147"/>
      <c r="F20" s="153"/>
      <c r="G20" s="154">
        <f>E20</f>
        <v>0</v>
      </c>
      <c r="H20" s="155"/>
      <c r="I20" s="156">
        <f>G20</f>
        <v>0</v>
      </c>
      <c r="J20" s="18"/>
      <c r="P20"/>
      <c r="Q20"/>
      <c r="R20"/>
      <c r="S20"/>
      <c r="T20"/>
      <c r="U20"/>
      <c r="V20"/>
    </row>
    <row r="21" spans="2:22" ht="13.5" customHeight="1" x14ac:dyDescent="0.35">
      <c r="B21" s="284"/>
      <c r="C21" s="141"/>
      <c r="D21" s="141" t="s">
        <v>221</v>
      </c>
      <c r="E21" s="291"/>
      <c r="F21" s="157"/>
      <c r="G21" s="154">
        <f t="shared" ref="G21:G33" si="2">E21</f>
        <v>0</v>
      </c>
      <c r="H21" s="159"/>
      <c r="I21" s="156">
        <f t="shared" ref="I21:I33" si="3">G21</f>
        <v>0</v>
      </c>
      <c r="P21"/>
      <c r="Q21"/>
      <c r="R21"/>
      <c r="S21"/>
      <c r="T21"/>
      <c r="U21"/>
      <c r="V21"/>
    </row>
    <row r="22" spans="2:22" ht="13.5" customHeight="1" x14ac:dyDescent="0.35">
      <c r="B22" s="284"/>
      <c r="C22" s="141"/>
      <c r="D22" s="141" t="s">
        <v>222</v>
      </c>
      <c r="E22" s="291"/>
      <c r="F22" s="157"/>
      <c r="G22" s="154">
        <f t="shared" si="2"/>
        <v>0</v>
      </c>
      <c r="H22" s="159"/>
      <c r="I22" s="156">
        <f t="shared" si="3"/>
        <v>0</v>
      </c>
      <c r="J22" s="18"/>
      <c r="P22"/>
      <c r="Q22"/>
      <c r="R22"/>
      <c r="S22"/>
      <c r="T22"/>
      <c r="U22"/>
      <c r="V22"/>
    </row>
    <row r="23" spans="2:22" ht="13.5" customHeight="1" x14ac:dyDescent="0.35">
      <c r="B23" s="284"/>
      <c r="C23" s="141"/>
      <c r="D23" s="141" t="s">
        <v>223</v>
      </c>
      <c r="E23" s="291"/>
      <c r="F23" s="157"/>
      <c r="G23" s="154">
        <f t="shared" si="2"/>
        <v>0</v>
      </c>
      <c r="H23" s="159"/>
      <c r="I23" s="156">
        <f t="shared" si="3"/>
        <v>0</v>
      </c>
      <c r="J23" s="18"/>
      <c r="P23"/>
      <c r="Q23"/>
      <c r="R23"/>
      <c r="S23"/>
      <c r="T23"/>
      <c r="U23"/>
      <c r="V23"/>
    </row>
    <row r="24" spans="2:22" ht="13.5" customHeight="1" x14ac:dyDescent="0.35">
      <c r="B24" s="284"/>
      <c r="C24" s="141"/>
      <c r="D24" s="141" t="s">
        <v>224</v>
      </c>
      <c r="E24" s="291"/>
      <c r="F24" s="157"/>
      <c r="G24" s="154">
        <f t="shared" si="2"/>
        <v>0</v>
      </c>
      <c r="H24" s="159"/>
      <c r="I24" s="156">
        <f t="shared" si="3"/>
        <v>0</v>
      </c>
      <c r="J24" s="18"/>
      <c r="P24"/>
      <c r="Q24"/>
      <c r="R24"/>
      <c r="S24"/>
      <c r="T24"/>
      <c r="U24"/>
      <c r="V24"/>
    </row>
    <row r="25" spans="2:22" ht="13.5" customHeight="1" x14ac:dyDescent="0.35">
      <c r="B25" s="284"/>
      <c r="C25" s="141"/>
      <c r="D25" s="141" t="s">
        <v>225</v>
      </c>
      <c r="E25" s="291"/>
      <c r="F25" s="157"/>
      <c r="G25" s="154">
        <f t="shared" si="2"/>
        <v>0</v>
      </c>
      <c r="H25" s="159"/>
      <c r="I25" s="156">
        <f t="shared" si="3"/>
        <v>0</v>
      </c>
      <c r="J25" s="18"/>
      <c r="P25"/>
      <c r="Q25"/>
      <c r="R25"/>
      <c r="S25"/>
      <c r="T25"/>
      <c r="U25"/>
      <c r="V25"/>
    </row>
    <row r="26" spans="2:22" ht="13.5" customHeight="1" x14ac:dyDescent="0.35">
      <c r="B26" s="284"/>
      <c r="C26" s="141"/>
      <c r="D26" s="141" t="s">
        <v>226</v>
      </c>
      <c r="E26" s="291"/>
      <c r="F26" s="157"/>
      <c r="G26" s="154">
        <f t="shared" si="2"/>
        <v>0</v>
      </c>
      <c r="H26" s="159"/>
      <c r="I26" s="156">
        <f t="shared" si="3"/>
        <v>0</v>
      </c>
      <c r="J26" s="18"/>
      <c r="P26"/>
      <c r="Q26"/>
      <c r="R26"/>
      <c r="S26"/>
      <c r="T26"/>
      <c r="U26"/>
      <c r="V26"/>
    </row>
    <row r="27" spans="2:22" ht="13.5" customHeight="1" x14ac:dyDescent="0.35">
      <c r="B27" s="284"/>
      <c r="C27" s="141"/>
      <c r="D27" s="141" t="s">
        <v>227</v>
      </c>
      <c r="E27" s="291"/>
      <c r="F27" s="157"/>
      <c r="G27" s="154">
        <f t="shared" si="2"/>
        <v>0</v>
      </c>
      <c r="H27" s="159"/>
      <c r="I27" s="156">
        <f t="shared" si="3"/>
        <v>0</v>
      </c>
      <c r="J27" s="18"/>
      <c r="P27"/>
      <c r="Q27"/>
      <c r="R27"/>
      <c r="S27"/>
      <c r="T27"/>
      <c r="U27"/>
      <c r="V27"/>
    </row>
    <row r="28" spans="2:22" ht="13.5" customHeight="1" x14ac:dyDescent="0.35">
      <c r="B28" s="284"/>
      <c r="C28" s="141"/>
      <c r="D28" s="141" t="s">
        <v>228</v>
      </c>
      <c r="E28" s="291"/>
      <c r="F28" s="157"/>
      <c r="G28" s="154">
        <f t="shared" si="2"/>
        <v>0</v>
      </c>
      <c r="H28" s="159"/>
      <c r="I28" s="156">
        <f t="shared" si="3"/>
        <v>0</v>
      </c>
      <c r="J28" s="18"/>
      <c r="P28"/>
      <c r="Q28"/>
      <c r="R28"/>
      <c r="S28"/>
      <c r="T28"/>
      <c r="U28"/>
      <c r="V28"/>
    </row>
    <row r="29" spans="2:22" ht="13.5" customHeight="1" x14ac:dyDescent="0.3">
      <c r="B29" s="284"/>
      <c r="C29" s="141"/>
      <c r="D29" s="141" t="s">
        <v>229</v>
      </c>
      <c r="E29" s="291"/>
      <c r="F29" s="157"/>
      <c r="G29" s="154">
        <f t="shared" si="2"/>
        <v>0</v>
      </c>
      <c r="H29" s="159"/>
      <c r="I29" s="156">
        <f t="shared" si="3"/>
        <v>0</v>
      </c>
      <c r="J29" s="18"/>
    </row>
    <row r="30" spans="2:22" ht="13.5" customHeight="1" x14ac:dyDescent="0.3">
      <c r="B30" s="284"/>
      <c r="C30" s="141"/>
      <c r="D30" s="141" t="s">
        <v>230</v>
      </c>
      <c r="E30" s="291"/>
      <c r="F30" s="157"/>
      <c r="G30" s="154">
        <f t="shared" si="2"/>
        <v>0</v>
      </c>
      <c r="H30" s="159"/>
      <c r="I30" s="156">
        <f t="shared" si="3"/>
        <v>0</v>
      </c>
      <c r="J30" s="18"/>
    </row>
    <row r="31" spans="2:22" ht="13.5" customHeight="1" x14ac:dyDescent="0.3">
      <c r="B31" s="284"/>
      <c r="C31" s="141"/>
      <c r="D31" s="141" t="s">
        <v>486</v>
      </c>
      <c r="E31" s="291"/>
      <c r="F31" s="157"/>
      <c r="G31" s="154">
        <f t="shared" si="2"/>
        <v>0</v>
      </c>
      <c r="H31" s="159"/>
      <c r="I31" s="156">
        <f t="shared" si="3"/>
        <v>0</v>
      </c>
      <c r="J31" s="18"/>
    </row>
    <row r="32" spans="2:22" ht="13.5" customHeight="1" x14ac:dyDescent="0.3">
      <c r="B32" s="284"/>
      <c r="C32" s="141"/>
      <c r="D32" s="141" t="s">
        <v>231</v>
      </c>
      <c r="E32" s="291"/>
      <c r="F32" s="157"/>
      <c r="G32" s="154">
        <f t="shared" si="2"/>
        <v>0</v>
      </c>
      <c r="H32" s="159"/>
      <c r="I32" s="156">
        <f t="shared" si="3"/>
        <v>0</v>
      </c>
      <c r="J32" s="18"/>
    </row>
    <row r="33" spans="2:9" ht="13.5" customHeight="1" thickBot="1" x14ac:dyDescent="0.35">
      <c r="B33" s="284"/>
      <c r="C33" s="144"/>
      <c r="D33" s="144" t="s">
        <v>232</v>
      </c>
      <c r="E33" s="292"/>
      <c r="F33" s="161"/>
      <c r="G33" s="154">
        <f t="shared" si="2"/>
        <v>0</v>
      </c>
      <c r="H33" s="163"/>
      <c r="I33" s="156">
        <f t="shared" si="3"/>
        <v>0</v>
      </c>
    </row>
    <row r="34" spans="2:9" ht="13.5" customHeight="1" thickBot="1" x14ac:dyDescent="0.35">
      <c r="B34" s="289"/>
      <c r="C34" s="300"/>
      <c r="D34" s="301" t="s">
        <v>233</v>
      </c>
      <c r="E34" s="152">
        <f>SUM(E20:E33)</f>
        <v>0</v>
      </c>
      <c r="F34" s="152">
        <f>SUM(F20:F33)</f>
        <v>0</v>
      </c>
      <c r="G34" s="777">
        <f>SUM(G20:G33)</f>
        <v>0</v>
      </c>
      <c r="H34" s="778">
        <f>SUM(H20:H33)</f>
        <v>0</v>
      </c>
      <c r="I34" s="778">
        <f>SUM(I20:I33)</f>
        <v>0</v>
      </c>
    </row>
    <row r="35" spans="2:9" ht="13.5" customHeight="1" x14ac:dyDescent="0.3">
      <c r="B35" s="283" t="s">
        <v>234</v>
      </c>
      <c r="C35" s="302" t="s">
        <v>235</v>
      </c>
      <c r="D35" s="303"/>
      <c r="E35" s="146"/>
      <c r="F35" s="146"/>
      <c r="G35" s="297"/>
      <c r="H35" s="298"/>
      <c r="I35" s="299"/>
    </row>
    <row r="36" spans="2:9" ht="13.5" customHeight="1" x14ac:dyDescent="0.3">
      <c r="B36" s="284"/>
      <c r="C36" s="141"/>
      <c r="D36" s="141"/>
      <c r="E36" s="291"/>
      <c r="F36" s="157"/>
      <c r="G36" s="158">
        <f>E36</f>
        <v>0</v>
      </c>
      <c r="H36" s="930"/>
      <c r="I36" s="931"/>
    </row>
    <row r="37" spans="2:9" ht="13.5" customHeight="1" x14ac:dyDescent="0.3">
      <c r="B37" s="284"/>
      <c r="C37" s="141"/>
      <c r="D37" s="141"/>
      <c r="E37" s="291"/>
      <c r="F37" s="157"/>
      <c r="G37" s="158">
        <f>E37</f>
        <v>0</v>
      </c>
      <c r="H37" s="930"/>
      <c r="I37" s="931"/>
    </row>
    <row r="38" spans="2:9" ht="13.5" customHeight="1" thickBot="1" x14ac:dyDescent="0.35">
      <c r="B38" s="284"/>
      <c r="C38" s="144"/>
      <c r="D38" s="144"/>
      <c r="E38" s="292"/>
      <c r="F38" s="161"/>
      <c r="G38" s="158">
        <f>E38</f>
        <v>0</v>
      </c>
      <c r="H38" s="932"/>
      <c r="I38" s="933"/>
    </row>
    <row r="39" spans="2:9" ht="13.5" customHeight="1" thickBot="1" x14ac:dyDescent="0.35">
      <c r="B39" s="289"/>
      <c r="C39" s="300"/>
      <c r="D39" s="301" t="s">
        <v>236</v>
      </c>
      <c r="E39" s="152">
        <f>SUM(E36:E38)</f>
        <v>0</v>
      </c>
      <c r="F39" s="152">
        <f>SUM(F36:F38)</f>
        <v>0</v>
      </c>
      <c r="G39" s="777">
        <f>SUM(G36:G38)</f>
        <v>0</v>
      </c>
      <c r="H39" s="778">
        <f>SUM(H36:H38)</f>
        <v>0</v>
      </c>
      <c r="I39" s="778">
        <f>SUM(I36:I38)</f>
        <v>0</v>
      </c>
    </row>
    <row r="40" spans="2:9" ht="13.5" customHeight="1" x14ac:dyDescent="0.3">
      <c r="B40" s="283" t="s">
        <v>237</v>
      </c>
      <c r="C40" s="302" t="s">
        <v>238</v>
      </c>
      <c r="D40" s="303"/>
      <c r="E40" s="146"/>
      <c r="F40" s="146"/>
      <c r="G40" s="297"/>
      <c r="H40" s="298"/>
      <c r="I40" s="299"/>
    </row>
    <row r="41" spans="2:9" ht="13.5" customHeight="1" x14ac:dyDescent="0.3">
      <c r="B41" s="284"/>
      <c r="C41" s="141"/>
      <c r="D41" s="142" t="s">
        <v>239</v>
      </c>
      <c r="E41" s="291"/>
      <c r="F41" s="157"/>
      <c r="G41" s="158">
        <f>E41</f>
        <v>0</v>
      </c>
      <c r="H41" s="159"/>
      <c r="I41" s="160">
        <f>G41</f>
        <v>0</v>
      </c>
    </row>
    <row r="42" spans="2:9" ht="13.5" customHeight="1" x14ac:dyDescent="0.3">
      <c r="B42" s="284"/>
      <c r="C42" s="141"/>
      <c r="D42" s="142" t="s">
        <v>240</v>
      </c>
      <c r="E42" s="291"/>
      <c r="F42" s="157"/>
      <c r="G42" s="158">
        <f>E42</f>
        <v>0</v>
      </c>
      <c r="H42" s="159"/>
      <c r="I42" s="160">
        <f>G42</f>
        <v>0</v>
      </c>
    </row>
    <row r="43" spans="2:9" ht="13.5" customHeight="1" thickBot="1" x14ac:dyDescent="0.35">
      <c r="B43" s="284"/>
      <c r="C43" s="144"/>
      <c r="D43" s="144"/>
      <c r="E43" s="292"/>
      <c r="F43" s="161"/>
      <c r="G43" s="158">
        <f>E43</f>
        <v>0</v>
      </c>
      <c r="H43" s="163"/>
      <c r="I43" s="160">
        <f>G43</f>
        <v>0</v>
      </c>
    </row>
    <row r="44" spans="2:9" ht="13.5" customHeight="1" thickBot="1" x14ac:dyDescent="0.35">
      <c r="B44" s="289"/>
      <c r="C44" s="300"/>
      <c r="D44" s="301" t="s">
        <v>241</v>
      </c>
      <c r="E44" s="778">
        <f>SUM(E41:E43)</f>
        <v>0</v>
      </c>
      <c r="F44" s="778">
        <f>SUM(F41:F43)</f>
        <v>0</v>
      </c>
      <c r="G44" s="778">
        <f>SUM(G41:G43)</f>
        <v>0</v>
      </c>
      <c r="H44" s="778">
        <f>SUM(H41:H43)</f>
        <v>0</v>
      </c>
      <c r="I44" s="778">
        <f>SUM(I41:I43)</f>
        <v>0</v>
      </c>
    </row>
    <row r="45" spans="2:9" ht="13.5" customHeight="1" thickBot="1" x14ac:dyDescent="0.35">
      <c r="B45" s="293" t="s">
        <v>242</v>
      </c>
      <c r="C45" s="304" t="s">
        <v>243</v>
      </c>
      <c r="D45" s="403"/>
      <c r="E45" s="778">
        <f>+E44+E39+E34+E18+E10+E9</f>
        <v>0</v>
      </c>
      <c r="F45" s="778">
        <f>+F44+F39+F34+F18+F10+F9</f>
        <v>0</v>
      </c>
      <c r="G45" s="778">
        <f>+G44+G39+G34+G18+G10+G9</f>
        <v>0</v>
      </c>
      <c r="H45" s="778">
        <f>+H44+H39+H34+H18+H10+H9</f>
        <v>0</v>
      </c>
      <c r="I45" s="778">
        <f>+I44+I39+I34+I18+I10+I9</f>
        <v>0</v>
      </c>
    </row>
    <row r="46" spans="2:9" ht="13.5" customHeight="1" x14ac:dyDescent="0.3">
      <c r="B46" s="3"/>
      <c r="C46" s="3"/>
      <c r="D46" s="3"/>
      <c r="E46" s="3"/>
      <c r="F46" s="3"/>
      <c r="G46" s="3"/>
      <c r="H46" s="3"/>
      <c r="I46" s="739" t="e">
        <f>+#REF!</f>
        <v>#REF!</v>
      </c>
    </row>
    <row r="47" spans="2:9" x14ac:dyDescent="0.3">
      <c r="B47" s="3"/>
      <c r="C47" s="281"/>
      <c r="D47" s="281"/>
      <c r="E47" s="3"/>
      <c r="F47" s="3"/>
      <c r="G47" s="3"/>
      <c r="H47" s="736">
        <v>8609</v>
      </c>
      <c r="I47" s="305">
        <f ca="1">TODAY()</f>
        <v>45659</v>
      </c>
    </row>
    <row r="48" spans="2:9" x14ac:dyDescent="0.3">
      <c r="B48" s="3"/>
      <c r="C48" s="281"/>
      <c r="D48" s="281"/>
      <c r="E48" s="3"/>
      <c r="F48" s="3"/>
      <c r="G48" s="3"/>
      <c r="H48" s="3"/>
      <c r="I48" s="3"/>
    </row>
    <row r="49" spans="2:9" x14ac:dyDescent="0.3">
      <c r="B49" s="3"/>
      <c r="C49" s="281"/>
      <c r="D49" s="281"/>
      <c r="E49" s="3"/>
      <c r="F49" s="3"/>
      <c r="G49" s="3"/>
      <c r="H49" s="3"/>
      <c r="I49" s="3"/>
    </row>
    <row r="50" spans="2:9" x14ac:dyDescent="0.3">
      <c r="B50" s="3"/>
      <c r="C50" s="281"/>
      <c r="D50" s="281"/>
      <c r="E50" s="3"/>
      <c r="F50" s="3"/>
      <c r="G50" s="3"/>
      <c r="H50" s="3"/>
      <c r="I50" s="3"/>
    </row>
    <row r="51" spans="2:9" x14ac:dyDescent="0.3">
      <c r="B51" s="3"/>
      <c r="C51" s="281"/>
      <c r="D51" s="281"/>
      <c r="E51" s="3"/>
      <c r="F51" s="3"/>
      <c r="G51" s="3"/>
      <c r="H51" s="3"/>
      <c r="I51" s="3"/>
    </row>
    <row r="52" spans="2:9" x14ac:dyDescent="0.3">
      <c r="B52" s="3"/>
      <c r="C52" s="281"/>
      <c r="D52" s="281"/>
      <c r="E52" s="3"/>
      <c r="F52" s="3"/>
      <c r="G52" s="3"/>
      <c r="H52" s="3"/>
      <c r="I52" s="3"/>
    </row>
    <row r="53" spans="2:9" x14ac:dyDescent="0.3">
      <c r="B53" s="3"/>
      <c r="C53" s="281"/>
      <c r="D53" s="281"/>
      <c r="E53" s="3"/>
      <c r="F53" s="3"/>
      <c r="G53" s="3"/>
      <c r="H53" s="3"/>
      <c r="I53" s="3"/>
    </row>
    <row r="54" spans="2:9" x14ac:dyDescent="0.3">
      <c r="B54" s="3"/>
      <c r="C54" s="281"/>
      <c r="D54" s="281"/>
      <c r="E54" s="3"/>
      <c r="F54" s="3"/>
      <c r="G54" s="3"/>
      <c r="H54" s="3"/>
      <c r="I54" s="3"/>
    </row>
    <row r="55" spans="2:9" x14ac:dyDescent="0.3">
      <c r="B55" s="3"/>
      <c r="C55" s="281"/>
      <c r="D55" s="281"/>
      <c r="E55" s="3"/>
      <c r="F55" s="3"/>
      <c r="G55" s="3"/>
      <c r="H55" s="3"/>
      <c r="I55" s="3"/>
    </row>
    <row r="56" spans="2:9" x14ac:dyDescent="0.3">
      <c r="B56" s="3"/>
      <c r="C56" s="281"/>
      <c r="D56" s="281"/>
      <c r="E56" s="3"/>
      <c r="F56" s="3"/>
      <c r="G56" s="3"/>
      <c r="H56" s="3"/>
      <c r="I56" s="3"/>
    </row>
    <row r="57" spans="2:9" x14ac:dyDescent="0.3">
      <c r="B57" s="3"/>
      <c r="C57" s="281"/>
      <c r="D57" s="281"/>
      <c r="E57" s="3"/>
      <c r="F57" s="3"/>
      <c r="G57" s="3"/>
      <c r="H57" s="3"/>
      <c r="I57" s="3"/>
    </row>
    <row r="58" spans="2:9" x14ac:dyDescent="0.3">
      <c r="B58" s="3"/>
      <c r="C58" s="281"/>
      <c r="D58" s="281"/>
      <c r="E58" s="3"/>
      <c r="F58" s="3"/>
      <c r="G58" s="3"/>
      <c r="H58" s="3"/>
      <c r="I58" s="3"/>
    </row>
    <row r="59" spans="2:9" x14ac:dyDescent="0.3">
      <c r="B59" s="3"/>
      <c r="C59" s="281"/>
      <c r="D59" s="281"/>
      <c r="E59" s="3"/>
      <c r="F59" s="3"/>
      <c r="G59" s="3"/>
      <c r="H59" s="3"/>
      <c r="I59" s="3"/>
    </row>
    <row r="60" spans="2:9" x14ac:dyDescent="0.3">
      <c r="B60" s="3"/>
      <c r="C60" s="281"/>
      <c r="D60" s="281"/>
      <c r="E60" s="3"/>
      <c r="F60" s="3"/>
      <c r="G60" s="3"/>
      <c r="H60" s="3"/>
      <c r="I60" s="3"/>
    </row>
    <row r="61" spans="2:9" x14ac:dyDescent="0.3">
      <c r="C61" s="281"/>
      <c r="D61" s="281"/>
    </row>
    <row r="62" spans="2:9" x14ac:dyDescent="0.3">
      <c r="C62" s="281"/>
      <c r="D62" s="281"/>
    </row>
    <row r="63" spans="2:9" x14ac:dyDescent="0.3">
      <c r="C63" s="281"/>
      <c r="D63" s="281"/>
    </row>
    <row r="64" spans="2:9" x14ac:dyDescent="0.3">
      <c r="C64" s="281"/>
      <c r="D64" s="281"/>
    </row>
    <row r="65" spans="3:4" x14ac:dyDescent="0.3">
      <c r="C65" s="281"/>
      <c r="D65" s="281"/>
    </row>
    <row r="66" spans="3:4" x14ac:dyDescent="0.3">
      <c r="C66" s="281"/>
      <c r="D66" s="281"/>
    </row>
    <row r="67" spans="3:4" x14ac:dyDescent="0.3">
      <c r="C67" s="281"/>
      <c r="D67" s="281"/>
    </row>
    <row r="68" spans="3:4" x14ac:dyDescent="0.3">
      <c r="C68" s="281"/>
      <c r="D68" s="281"/>
    </row>
    <row r="69" spans="3:4" x14ac:dyDescent="0.3">
      <c r="C69" s="281"/>
      <c r="D69" s="281"/>
    </row>
  </sheetData>
  <sheetProtection algorithmName="SHA-512" hashValue="WLGFOPsFFy4xyVaUO4FVSQBnOKASRpg/MdeBL9+q6S+E9+8As7jEPD1UQLZf6i3jHRrJGpfp0DazoLGSKtk6zw==" saltValue="9lMkNJdL9aItFdRFUfUuxg==" spinCount="100000" sheet="1" objects="1" scenarios="1"/>
  <mergeCells count="3">
    <mergeCell ref="B1:I1"/>
    <mergeCell ref="B2:I2"/>
    <mergeCell ref="C8:D8"/>
  </mergeCells>
  <pageMargins left="0.7" right="0.7" top="0.75" bottom="0.75" header="0.3" footer="0.3"/>
  <pageSetup scale="75" fitToWidth="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1">
    <tabColor rgb="FFCC99FF"/>
    <pageSetUpPr fitToPage="1"/>
  </sheetPr>
  <dimension ref="B1:U129"/>
  <sheetViews>
    <sheetView showGridLines="0" zoomScale="70" zoomScaleNormal="70" workbookViewId="0">
      <selection activeCell="J18" sqref="J18"/>
    </sheetView>
  </sheetViews>
  <sheetFormatPr defaultColWidth="9.1796875" defaultRowHeight="13" x14ac:dyDescent="0.3"/>
  <cols>
    <col min="1" max="1" width="2.81640625" style="21" customWidth="1"/>
    <col min="2" max="2" width="35.54296875" style="21" customWidth="1"/>
    <col min="3" max="7" width="12" style="21" customWidth="1"/>
    <col min="8" max="8" width="15.81640625" style="21" customWidth="1"/>
    <col min="9" max="16384" width="9.1796875" style="21"/>
  </cols>
  <sheetData>
    <row r="1" spans="2:20" ht="13.5" thickBot="1" x14ac:dyDescent="0.35">
      <c r="B1" s="2283" t="e">
        <f>#REF!</f>
        <v>#REF!</v>
      </c>
      <c r="C1" s="2284"/>
      <c r="D1" s="2284"/>
      <c r="E1" s="2284"/>
      <c r="F1" s="2284"/>
      <c r="G1" s="2284"/>
      <c r="H1" s="2285"/>
      <c r="I1" s="328"/>
      <c r="J1" s="328"/>
      <c r="K1" s="328"/>
      <c r="L1" s="81"/>
      <c r="M1" s="3"/>
      <c r="N1" s="3"/>
      <c r="O1" s="3"/>
      <c r="P1" s="3"/>
      <c r="Q1" s="3"/>
      <c r="R1" s="3"/>
      <c r="S1" s="3"/>
      <c r="T1" s="81"/>
    </row>
    <row r="2" spans="2:20" ht="34.5" customHeight="1" thickBot="1" x14ac:dyDescent="0.35">
      <c r="B2" s="2286" t="s">
        <v>132</v>
      </c>
      <c r="C2" s="2287"/>
      <c r="D2" s="2287"/>
      <c r="E2" s="2287"/>
      <c r="F2" s="2287"/>
      <c r="G2" s="2287"/>
      <c r="H2" s="2288"/>
      <c r="I2" s="328"/>
      <c r="J2" s="328"/>
      <c r="K2" s="328"/>
      <c r="L2" s="3"/>
      <c r="M2" s="3"/>
      <c r="N2" s="3"/>
      <c r="O2" s="3"/>
      <c r="P2" s="3"/>
      <c r="Q2" s="3"/>
      <c r="R2" s="3"/>
      <c r="S2" s="3"/>
      <c r="T2" s="81"/>
    </row>
    <row r="3" spans="2:20" ht="13.5" thickBot="1" x14ac:dyDescent="0.35">
      <c r="B3" s="5"/>
      <c r="C3" s="81"/>
      <c r="D3" s="81"/>
      <c r="E3" s="81"/>
      <c r="F3" s="81"/>
      <c r="G3" s="81"/>
      <c r="H3" s="329"/>
      <c r="I3" s="81"/>
      <c r="J3" s="81"/>
      <c r="K3" s="81"/>
      <c r="L3" s="81"/>
      <c r="M3" s="81"/>
      <c r="N3" s="81"/>
      <c r="O3" s="81"/>
      <c r="P3" s="81"/>
      <c r="Q3" s="81"/>
      <c r="R3" s="81"/>
      <c r="S3" s="81"/>
      <c r="T3" s="81"/>
    </row>
    <row r="4" spans="2:20" ht="13.5" thickBot="1" x14ac:dyDescent="0.35">
      <c r="B4" s="352" t="s">
        <v>137</v>
      </c>
      <c r="C4" s="1035"/>
      <c r="D4" s="81"/>
      <c r="E4" s="81"/>
      <c r="F4" s="81"/>
      <c r="G4" s="81"/>
      <c r="H4" s="329"/>
      <c r="I4" s="81"/>
      <c r="J4" s="81"/>
      <c r="K4" s="81"/>
      <c r="L4" s="81"/>
      <c r="M4" s="81"/>
      <c r="N4" s="81"/>
      <c r="O4" s="81"/>
      <c r="P4" s="81"/>
      <c r="Q4" s="81"/>
      <c r="R4" s="81"/>
      <c r="S4" s="81"/>
      <c r="T4" s="81"/>
    </row>
    <row r="5" spans="2:20" ht="13.5" thickBot="1" x14ac:dyDescent="0.35">
      <c r="B5" s="1036"/>
      <c r="C5" s="1037"/>
      <c r="D5" s="81"/>
      <c r="E5" s="81"/>
      <c r="F5" s="81"/>
      <c r="G5" s="81"/>
      <c r="H5" s="329"/>
      <c r="I5" s="81"/>
      <c r="J5" s="81"/>
      <c r="K5" s="81"/>
      <c r="L5" s="81"/>
      <c r="M5" s="81"/>
      <c r="N5" s="81"/>
      <c r="O5" s="81"/>
      <c r="P5" s="81"/>
      <c r="Q5" s="81"/>
      <c r="R5" s="81"/>
      <c r="S5" s="81"/>
      <c r="T5" s="81"/>
    </row>
    <row r="6" spans="2:20" ht="13.5" thickBot="1" x14ac:dyDescent="0.35">
      <c r="B6" s="353" t="s">
        <v>114</v>
      </c>
      <c r="C6" s="354" t="s">
        <v>636</v>
      </c>
      <c r="D6" s="354"/>
      <c r="E6" s="354"/>
      <c r="F6" s="354"/>
      <c r="G6" s="354"/>
      <c r="H6" s="355"/>
      <c r="I6" s="81"/>
      <c r="J6" s="81"/>
      <c r="K6" s="81"/>
      <c r="L6" s="81"/>
      <c r="M6" s="81"/>
      <c r="N6" s="81"/>
      <c r="O6" s="81"/>
      <c r="P6" s="81"/>
      <c r="Q6" s="81"/>
      <c r="R6" s="81"/>
      <c r="S6" s="81"/>
      <c r="T6" s="81"/>
    </row>
    <row r="7" spans="2:20" ht="13.5" thickBot="1" x14ac:dyDescent="0.35">
      <c r="B7" s="82" t="s">
        <v>115</v>
      </c>
      <c r="C7" s="82" t="s">
        <v>116</v>
      </c>
      <c r="D7" s="83" t="s">
        <v>117</v>
      </c>
      <c r="E7" s="83" t="s">
        <v>118</v>
      </c>
      <c r="F7" s="83" t="s">
        <v>119</v>
      </c>
      <c r="G7" s="330" t="s">
        <v>120</v>
      </c>
      <c r="H7" s="83" t="s">
        <v>121</v>
      </c>
      <c r="I7" s="81"/>
      <c r="J7" s="81"/>
      <c r="K7" s="81"/>
      <c r="L7" s="81"/>
      <c r="M7" s="81"/>
      <c r="N7" s="81"/>
      <c r="O7" s="81"/>
      <c r="P7" s="81"/>
      <c r="Q7" s="81"/>
      <c r="R7" s="81"/>
      <c r="S7" s="81"/>
      <c r="T7" s="81"/>
    </row>
    <row r="8" spans="2:20" x14ac:dyDescent="0.3">
      <c r="B8" s="331" t="s">
        <v>448</v>
      </c>
      <c r="C8" s="94"/>
      <c r="D8" s="95"/>
      <c r="E8" s="95"/>
      <c r="F8" s="95"/>
      <c r="G8" s="95"/>
      <c r="H8" s="183">
        <f>+(C9*C8)+(D9*D8)+(E9*E8)+(F9*F8)+(G9*G8)</f>
        <v>0</v>
      </c>
      <c r="I8" s="81"/>
      <c r="J8" s="81"/>
      <c r="K8" s="81"/>
      <c r="L8" s="81"/>
      <c r="M8" s="81"/>
      <c r="N8" s="81"/>
      <c r="O8" s="81"/>
      <c r="P8" s="81"/>
      <c r="Q8" s="81"/>
      <c r="R8" s="81"/>
      <c r="S8" s="81"/>
      <c r="T8" s="81"/>
    </row>
    <row r="9" spans="2:20" x14ac:dyDescent="0.3">
      <c r="B9" s="332" t="s">
        <v>122</v>
      </c>
      <c r="C9" s="76"/>
      <c r="D9" s="77"/>
      <c r="E9" s="77"/>
      <c r="F9" s="77"/>
      <c r="G9" s="77"/>
      <c r="H9" s="184">
        <f>SUM(C9:G9)</f>
        <v>0</v>
      </c>
      <c r="I9" s="81"/>
      <c r="J9" s="81"/>
      <c r="K9" s="81"/>
      <c r="L9" s="81"/>
      <c r="M9" s="81"/>
      <c r="N9" s="81"/>
      <c r="O9" s="81"/>
      <c r="P9" s="81"/>
      <c r="Q9" s="81"/>
      <c r="R9" s="81"/>
      <c r="S9" s="81"/>
      <c r="T9" s="81"/>
    </row>
    <row r="10" spans="2:20" ht="14.5" x14ac:dyDescent="0.3">
      <c r="B10" s="333" t="s">
        <v>133</v>
      </c>
      <c r="C10" s="92"/>
      <c r="D10" s="66"/>
      <c r="E10" s="66"/>
      <c r="F10" s="66"/>
      <c r="G10" s="66"/>
      <c r="H10" s="98"/>
      <c r="I10" s="81"/>
      <c r="J10" s="81"/>
      <c r="K10" s="81"/>
      <c r="L10" s="81"/>
      <c r="M10" s="81"/>
      <c r="N10" s="81"/>
      <c r="O10" s="81"/>
      <c r="P10" s="81"/>
      <c r="Q10" s="81"/>
      <c r="R10" s="81"/>
      <c r="S10" s="81"/>
      <c r="T10" s="81"/>
    </row>
    <row r="11" spans="2:20" x14ac:dyDescent="0.3">
      <c r="B11" s="334" t="s">
        <v>123</v>
      </c>
      <c r="C11" s="93"/>
      <c r="D11" s="63"/>
      <c r="E11" s="63"/>
      <c r="F11" s="63"/>
      <c r="G11" s="63"/>
      <c r="H11" s="98"/>
      <c r="I11" s="81"/>
      <c r="J11" s="81"/>
      <c r="K11" s="81"/>
      <c r="L11" s="81"/>
      <c r="M11" s="81"/>
      <c r="N11" s="81"/>
      <c r="O11" s="81"/>
      <c r="P11" s="81"/>
      <c r="Q11" s="81"/>
      <c r="R11" s="81"/>
      <c r="S11" s="81"/>
      <c r="T11" s="81"/>
    </row>
    <row r="12" spans="2:20" x14ac:dyDescent="0.3">
      <c r="B12" s="177" t="s">
        <v>124</v>
      </c>
      <c r="C12" s="179">
        <f>+C10-C11</f>
        <v>0</v>
      </c>
      <c r="D12" s="179">
        <f>+D10-D11</f>
        <v>0</v>
      </c>
      <c r="E12" s="179">
        <f>+E10-E11</f>
        <v>0</v>
      </c>
      <c r="F12" s="179">
        <f>+F10-F11</f>
        <v>0</v>
      </c>
      <c r="G12" s="178">
        <f>+G10-G11</f>
        <v>0</v>
      </c>
      <c r="H12" s="98"/>
      <c r="I12" s="81"/>
      <c r="J12" s="81"/>
      <c r="K12" s="81"/>
      <c r="L12" s="81"/>
      <c r="M12" s="81"/>
      <c r="N12" s="81"/>
      <c r="O12" s="81"/>
      <c r="P12" s="81"/>
      <c r="Q12" s="81"/>
      <c r="R12" s="81"/>
      <c r="S12" s="81"/>
      <c r="T12" s="81"/>
    </row>
    <row r="13" spans="2:20" x14ac:dyDescent="0.3">
      <c r="B13" s="332" t="s">
        <v>140</v>
      </c>
      <c r="C13" s="26"/>
      <c r="D13" s="26"/>
      <c r="E13" s="26"/>
      <c r="F13" s="26"/>
      <c r="G13" s="63"/>
      <c r="H13" s="98"/>
      <c r="I13" s="81"/>
      <c r="J13" s="81"/>
      <c r="K13" s="81"/>
      <c r="L13" s="81"/>
      <c r="M13" s="81"/>
      <c r="N13" s="81"/>
      <c r="O13" s="81"/>
      <c r="P13" s="81"/>
      <c r="Q13" s="81"/>
      <c r="R13" s="81"/>
      <c r="S13" s="81"/>
      <c r="T13" s="81"/>
    </row>
    <row r="14" spans="2:20" ht="13.5" thickBot="1" x14ac:dyDescent="0.35">
      <c r="B14" s="176" t="s">
        <v>141</v>
      </c>
      <c r="C14" s="175">
        <f>+C13-C10</f>
        <v>0</v>
      </c>
      <c r="D14" s="175">
        <f>+D13-D10</f>
        <v>0</v>
      </c>
      <c r="E14" s="175">
        <f>+E13-E10</f>
        <v>0</v>
      </c>
      <c r="F14" s="175">
        <f>+F13-F10</f>
        <v>0</v>
      </c>
      <c r="G14" s="175">
        <f>+G13-G10</f>
        <v>0</v>
      </c>
      <c r="H14" s="99"/>
      <c r="I14" s="81"/>
      <c r="J14" s="81"/>
      <c r="K14" s="81"/>
      <c r="L14" s="81"/>
      <c r="M14" s="81"/>
      <c r="N14" s="81"/>
      <c r="O14" s="81"/>
      <c r="P14" s="81"/>
      <c r="Q14" s="81"/>
      <c r="R14" s="81"/>
      <c r="S14" s="81"/>
      <c r="T14" s="81"/>
    </row>
    <row r="15" spans="2:20" ht="13.5" thickBot="1" x14ac:dyDescent="0.35">
      <c r="B15" s="89" t="s">
        <v>125</v>
      </c>
      <c r="C15" s="96">
        <f>+(C12*C9)*12</f>
        <v>0</v>
      </c>
      <c r="D15" s="96">
        <f>+(D12*D9)*12</f>
        <v>0</v>
      </c>
      <c r="E15" s="96">
        <f>+(E12*E9)*12</f>
        <v>0</v>
      </c>
      <c r="F15" s="96">
        <f>+(F12*F9)*12</f>
        <v>0</v>
      </c>
      <c r="G15" s="96">
        <f>+(G12*G9)*12</f>
        <v>0</v>
      </c>
      <c r="H15" s="97">
        <f>SUM(C15:G15)</f>
        <v>0</v>
      </c>
      <c r="I15" s="81"/>
      <c r="J15" s="81"/>
      <c r="K15" s="81"/>
      <c r="L15" s="81"/>
      <c r="M15" s="81"/>
      <c r="N15" s="81"/>
      <c r="O15" s="81"/>
      <c r="P15" s="81"/>
      <c r="Q15" s="81"/>
      <c r="R15" s="81"/>
      <c r="S15" s="81"/>
      <c r="T15" s="81"/>
    </row>
    <row r="16" spans="2:20" ht="13.5" thickBot="1" x14ac:dyDescent="0.35">
      <c r="B16" s="1036"/>
      <c r="C16" s="1037"/>
      <c r="D16" s="81"/>
      <c r="E16" s="81"/>
      <c r="F16" s="81"/>
      <c r="G16" s="81"/>
      <c r="H16" s="329"/>
      <c r="I16" s="81"/>
      <c r="J16" s="81"/>
      <c r="K16" s="81"/>
      <c r="L16" s="81"/>
      <c r="M16" s="81"/>
      <c r="N16" s="81"/>
      <c r="O16" s="81"/>
      <c r="P16" s="81"/>
      <c r="Q16" s="81"/>
      <c r="R16" s="81"/>
      <c r="S16" s="81"/>
      <c r="T16" s="81"/>
    </row>
    <row r="17" spans="2:20" ht="13.5" thickBot="1" x14ac:dyDescent="0.35">
      <c r="B17" s="353" t="s">
        <v>126</v>
      </c>
      <c r="C17" s="354" t="s">
        <v>635</v>
      </c>
      <c r="D17" s="354"/>
      <c r="E17" s="354"/>
      <c r="F17" s="354"/>
      <c r="G17" s="354"/>
      <c r="H17" s="355"/>
      <c r="I17" s="81"/>
      <c r="J17" s="81"/>
      <c r="K17" s="81"/>
      <c r="L17" s="81"/>
      <c r="M17" s="81"/>
      <c r="N17" s="81"/>
      <c r="O17" s="81"/>
      <c r="P17" s="81"/>
      <c r="Q17" s="81"/>
      <c r="R17" s="81"/>
      <c r="S17" s="81"/>
      <c r="T17" s="81"/>
    </row>
    <row r="18" spans="2:20" ht="13.5" thickBot="1" x14ac:dyDescent="0.35">
      <c r="B18" s="82" t="s">
        <v>115</v>
      </c>
      <c r="C18" s="82" t="s">
        <v>116</v>
      </c>
      <c r="D18" s="83" t="s">
        <v>117</v>
      </c>
      <c r="E18" s="83" t="s">
        <v>118</v>
      </c>
      <c r="F18" s="83" t="s">
        <v>119</v>
      </c>
      <c r="G18" s="330" t="s">
        <v>120</v>
      </c>
      <c r="H18" s="83" t="s">
        <v>121</v>
      </c>
      <c r="I18" s="81"/>
      <c r="J18" s="81"/>
      <c r="K18" s="81"/>
      <c r="L18" s="81"/>
      <c r="M18" s="81"/>
      <c r="N18" s="81"/>
      <c r="O18" s="81"/>
      <c r="P18" s="81"/>
      <c r="Q18" s="81"/>
      <c r="R18" s="81"/>
      <c r="S18" s="81"/>
      <c r="T18" s="81"/>
    </row>
    <row r="19" spans="2:20" x14ac:dyDescent="0.3">
      <c r="B19" s="331" t="s">
        <v>448</v>
      </c>
      <c r="C19" s="94"/>
      <c r="D19" s="95"/>
      <c r="E19" s="95"/>
      <c r="F19" s="95"/>
      <c r="G19" s="95"/>
      <c r="H19" s="183">
        <f>+(C20*C19)+(D20*D19)+(E20*E19)+(F20*F19)+(G20*G19)</f>
        <v>0</v>
      </c>
      <c r="I19" s="81"/>
      <c r="J19" s="81"/>
      <c r="K19" s="81"/>
      <c r="L19" s="81"/>
      <c r="M19" s="81"/>
      <c r="N19" s="81"/>
      <c r="O19" s="81"/>
      <c r="P19" s="81"/>
      <c r="Q19" s="81"/>
      <c r="R19" s="81"/>
      <c r="S19" s="81"/>
      <c r="T19" s="81"/>
    </row>
    <row r="20" spans="2:20" x14ac:dyDescent="0.3">
      <c r="B20" s="332" t="s">
        <v>122</v>
      </c>
      <c r="C20" s="76"/>
      <c r="D20" s="77"/>
      <c r="E20" s="77"/>
      <c r="F20" s="77"/>
      <c r="G20" s="77"/>
      <c r="H20" s="184">
        <f>SUM(C20:G20)</f>
        <v>0</v>
      </c>
      <c r="I20" s="81"/>
      <c r="J20" s="81"/>
      <c r="K20" s="81"/>
      <c r="L20" s="81"/>
      <c r="M20" s="81"/>
      <c r="N20" s="81"/>
      <c r="O20" s="81"/>
      <c r="P20" s="81"/>
      <c r="Q20" s="81"/>
      <c r="R20" s="81"/>
      <c r="S20" s="81"/>
      <c r="T20" s="81"/>
    </row>
    <row r="21" spans="2:20" ht="14.5" x14ac:dyDescent="0.3">
      <c r="B21" s="333" t="s">
        <v>133</v>
      </c>
      <c r="C21" s="92"/>
      <c r="D21" s="66"/>
      <c r="E21" s="66"/>
      <c r="F21" s="66"/>
      <c r="G21" s="66"/>
      <c r="H21" s="98"/>
      <c r="I21" s="81"/>
      <c r="J21" s="81"/>
      <c r="K21" s="81"/>
      <c r="L21" s="81"/>
      <c r="M21" s="81"/>
      <c r="N21" s="81"/>
      <c r="O21" s="81"/>
      <c r="P21" s="81"/>
      <c r="Q21" s="81"/>
      <c r="R21" s="81"/>
      <c r="S21" s="81"/>
      <c r="T21" s="81"/>
    </row>
    <row r="22" spans="2:20" x14ac:dyDescent="0.3">
      <c r="B22" s="334" t="s">
        <v>123</v>
      </c>
      <c r="C22" s="93"/>
      <c r="D22" s="63"/>
      <c r="E22" s="63"/>
      <c r="F22" s="63"/>
      <c r="G22" s="63"/>
      <c r="H22" s="98"/>
      <c r="I22" s="81"/>
      <c r="J22" s="81"/>
      <c r="K22" s="81"/>
      <c r="L22" s="81"/>
      <c r="M22" s="81"/>
      <c r="N22" s="81"/>
      <c r="O22" s="81"/>
      <c r="P22" s="81"/>
      <c r="Q22" s="81"/>
      <c r="R22" s="81"/>
      <c r="S22" s="81"/>
      <c r="T22" s="81"/>
    </row>
    <row r="23" spans="2:20" x14ac:dyDescent="0.3">
      <c r="B23" s="177" t="s">
        <v>124</v>
      </c>
      <c r="C23" s="179">
        <f>+C21-C22</f>
        <v>0</v>
      </c>
      <c r="D23" s="179">
        <f>+D21-D22</f>
        <v>0</v>
      </c>
      <c r="E23" s="179">
        <f>+E21-E22</f>
        <v>0</v>
      </c>
      <c r="F23" s="179">
        <f>+F21-F22</f>
        <v>0</v>
      </c>
      <c r="G23" s="178">
        <f>+G21-G22</f>
        <v>0</v>
      </c>
      <c r="H23" s="98"/>
      <c r="I23" s="81"/>
      <c r="J23" s="81"/>
      <c r="K23" s="81"/>
      <c r="L23" s="81"/>
      <c r="M23" s="81"/>
      <c r="N23" s="81"/>
      <c r="O23" s="81"/>
      <c r="P23" s="81"/>
      <c r="Q23" s="81"/>
      <c r="R23" s="81"/>
      <c r="S23" s="81"/>
      <c r="T23" s="81"/>
    </row>
    <row r="24" spans="2:20" x14ac:dyDescent="0.3">
      <c r="B24" s="332" t="s">
        <v>140</v>
      </c>
      <c r="C24" s="26"/>
      <c r="D24" s="26"/>
      <c r="E24" s="26"/>
      <c r="F24" s="26"/>
      <c r="G24" s="63"/>
      <c r="H24" s="98"/>
      <c r="I24" s="81"/>
      <c r="J24" s="81"/>
      <c r="K24" s="81"/>
      <c r="L24" s="81"/>
      <c r="M24" s="81"/>
      <c r="N24" s="81"/>
      <c r="O24" s="81"/>
      <c r="P24" s="81"/>
      <c r="Q24" s="81"/>
      <c r="R24" s="81"/>
      <c r="S24" s="81"/>
      <c r="T24" s="81"/>
    </row>
    <row r="25" spans="2:20" ht="13.5" thickBot="1" x14ac:dyDescent="0.35">
      <c r="B25" s="176" t="s">
        <v>141</v>
      </c>
      <c r="C25" s="175">
        <f>+C24-C21</f>
        <v>0</v>
      </c>
      <c r="D25" s="175">
        <f>+D24-D21</f>
        <v>0</v>
      </c>
      <c r="E25" s="175">
        <f>+E24-E21</f>
        <v>0</v>
      </c>
      <c r="F25" s="175">
        <f>+F24-F21</f>
        <v>0</v>
      </c>
      <c r="G25" s="175">
        <f>+G24-G21</f>
        <v>0</v>
      </c>
      <c r="H25" s="99"/>
      <c r="I25" s="81"/>
      <c r="J25" s="81"/>
      <c r="K25" s="81"/>
      <c r="L25" s="81"/>
      <c r="M25" s="81"/>
      <c r="N25" s="81"/>
      <c r="O25" s="81"/>
      <c r="P25" s="81"/>
      <c r="Q25" s="81"/>
      <c r="R25" s="81"/>
      <c r="S25" s="81"/>
      <c r="T25" s="81"/>
    </row>
    <row r="26" spans="2:20" ht="13.5" thickBot="1" x14ac:dyDescent="0.35">
      <c r="B26" s="89" t="s">
        <v>125</v>
      </c>
      <c r="C26" s="96">
        <f>+(C23*C20)*12</f>
        <v>0</v>
      </c>
      <c r="D26" s="96">
        <f>+(D23*D20)*12</f>
        <v>0</v>
      </c>
      <c r="E26" s="96">
        <f>+(E23*E20)*12</f>
        <v>0</v>
      </c>
      <c r="F26" s="96">
        <f>+(F23*F20)*12</f>
        <v>0</v>
      </c>
      <c r="G26" s="96">
        <f>+(G23*G20)*12</f>
        <v>0</v>
      </c>
      <c r="H26" s="97">
        <f>SUM(C26:G26)</f>
        <v>0</v>
      </c>
      <c r="I26" s="81"/>
      <c r="J26" s="81"/>
      <c r="K26" s="81"/>
      <c r="L26" s="81"/>
      <c r="M26" s="81"/>
      <c r="N26" s="81"/>
      <c r="O26" s="81"/>
      <c r="P26" s="81"/>
      <c r="Q26" s="81"/>
      <c r="R26" s="81"/>
      <c r="S26" s="81"/>
      <c r="T26" s="81"/>
    </row>
    <row r="27" spans="2:20" ht="13.5" thickBot="1" x14ac:dyDescent="0.35">
      <c r="B27" s="1036"/>
      <c r="C27" s="1037"/>
      <c r="D27" s="81"/>
      <c r="E27" s="81"/>
      <c r="F27" s="81"/>
      <c r="G27" s="81"/>
      <c r="H27" s="329"/>
      <c r="I27" s="81"/>
      <c r="J27" s="81"/>
      <c r="K27" s="81"/>
      <c r="L27" s="81"/>
      <c r="M27" s="81"/>
      <c r="N27" s="81"/>
      <c r="O27" s="81"/>
      <c r="P27" s="81"/>
      <c r="Q27" s="81"/>
      <c r="R27" s="81"/>
      <c r="S27" s="81"/>
      <c r="T27" s="81"/>
    </row>
    <row r="28" spans="2:20" ht="13.5" thickBot="1" x14ac:dyDescent="0.35">
      <c r="B28" s="353" t="s">
        <v>127</v>
      </c>
      <c r="C28" s="354" t="s">
        <v>138</v>
      </c>
      <c r="D28" s="354"/>
      <c r="E28" s="354"/>
      <c r="F28" s="354"/>
      <c r="G28" s="354"/>
      <c r="H28" s="355"/>
      <c r="I28" s="81"/>
      <c r="J28" s="81"/>
      <c r="K28" s="81"/>
      <c r="L28" s="81"/>
      <c r="M28" s="81"/>
      <c r="N28" s="81"/>
      <c r="O28" s="81"/>
      <c r="P28" s="81"/>
      <c r="Q28" s="81"/>
      <c r="R28" s="81"/>
      <c r="S28" s="81"/>
      <c r="T28" s="81"/>
    </row>
    <row r="29" spans="2:20" ht="13.5" thickBot="1" x14ac:dyDescent="0.35">
      <c r="B29" s="82" t="s">
        <v>115</v>
      </c>
      <c r="C29" s="82" t="s">
        <v>116</v>
      </c>
      <c r="D29" s="83" t="s">
        <v>117</v>
      </c>
      <c r="E29" s="83" t="s">
        <v>118</v>
      </c>
      <c r="F29" s="83" t="s">
        <v>119</v>
      </c>
      <c r="G29" s="330" t="s">
        <v>120</v>
      </c>
      <c r="H29" s="83" t="s">
        <v>121</v>
      </c>
      <c r="I29" s="81"/>
      <c r="J29" s="81"/>
      <c r="K29" s="81"/>
      <c r="L29" s="81"/>
      <c r="M29" s="81"/>
      <c r="N29" s="81"/>
      <c r="O29" s="81"/>
      <c r="P29" s="81"/>
      <c r="Q29" s="81"/>
      <c r="R29" s="81"/>
      <c r="S29" s="81"/>
      <c r="T29" s="81"/>
    </row>
    <row r="30" spans="2:20" x14ac:dyDescent="0.3">
      <c r="B30" s="331" t="s">
        <v>448</v>
      </c>
      <c r="C30" s="94"/>
      <c r="D30" s="95"/>
      <c r="E30" s="95"/>
      <c r="F30" s="95"/>
      <c r="G30" s="95"/>
      <c r="H30" s="183">
        <f>+(C31*C30)+(D31*D30)+(E31*E30)+(F31*F30)+(G31*G30)</f>
        <v>0</v>
      </c>
      <c r="I30" s="81"/>
      <c r="J30" s="81"/>
      <c r="K30" s="81"/>
      <c r="L30" s="81"/>
      <c r="M30" s="81"/>
      <c r="N30" s="81"/>
      <c r="O30" s="81"/>
      <c r="P30" s="81"/>
      <c r="Q30" s="81"/>
      <c r="R30" s="81"/>
      <c r="S30" s="81"/>
      <c r="T30" s="81"/>
    </row>
    <row r="31" spans="2:20" x14ac:dyDescent="0.3">
      <c r="B31" s="332" t="s">
        <v>122</v>
      </c>
      <c r="C31" s="76"/>
      <c r="D31" s="77"/>
      <c r="E31" s="77"/>
      <c r="F31" s="77"/>
      <c r="G31" s="77"/>
      <c r="H31" s="184">
        <f>SUM(C31:G31)</f>
        <v>0</v>
      </c>
      <c r="I31" s="81"/>
      <c r="J31" s="81"/>
      <c r="K31" s="81"/>
      <c r="L31" s="81"/>
      <c r="M31" s="81"/>
      <c r="N31" s="81"/>
      <c r="O31" s="81"/>
      <c r="P31" s="81"/>
      <c r="Q31" s="81"/>
      <c r="R31" s="81"/>
      <c r="S31" s="81"/>
      <c r="T31" s="81"/>
    </row>
    <row r="32" spans="2:20" ht="14.5" x14ac:dyDescent="0.3">
      <c r="B32" s="333" t="s">
        <v>133</v>
      </c>
      <c r="C32" s="92"/>
      <c r="D32" s="66"/>
      <c r="E32" s="66"/>
      <c r="F32" s="66"/>
      <c r="G32" s="66"/>
      <c r="H32" s="98"/>
      <c r="I32" s="81"/>
      <c r="J32" s="81"/>
      <c r="K32" s="81"/>
      <c r="L32" s="81"/>
      <c r="M32" s="81"/>
      <c r="N32" s="81"/>
      <c r="O32" s="81"/>
      <c r="P32" s="81"/>
      <c r="Q32" s="81"/>
      <c r="R32" s="81"/>
      <c r="S32" s="81"/>
      <c r="T32" s="81"/>
    </row>
    <row r="33" spans="2:20" x14ac:dyDescent="0.3">
      <c r="B33" s="334" t="s">
        <v>123</v>
      </c>
      <c r="C33" s="93"/>
      <c r="D33" s="63"/>
      <c r="E33" s="63"/>
      <c r="F33" s="63"/>
      <c r="G33" s="63"/>
      <c r="H33" s="98"/>
      <c r="I33" s="81"/>
      <c r="J33" s="81"/>
      <c r="K33" s="81"/>
      <c r="L33" s="81"/>
      <c r="M33" s="81"/>
      <c r="N33" s="81"/>
      <c r="O33" s="81"/>
      <c r="P33" s="81"/>
      <c r="Q33" s="81"/>
      <c r="R33" s="81"/>
      <c r="S33" s="81"/>
      <c r="T33" s="81"/>
    </row>
    <row r="34" spans="2:20" x14ac:dyDescent="0.3">
      <c r="B34" s="177" t="s">
        <v>124</v>
      </c>
      <c r="C34" s="179">
        <f>+C32-C33</f>
        <v>0</v>
      </c>
      <c r="D34" s="179">
        <f>+D32-D33</f>
        <v>0</v>
      </c>
      <c r="E34" s="179">
        <f>+E32-E33</f>
        <v>0</v>
      </c>
      <c r="F34" s="179">
        <f>+F32-F33</f>
        <v>0</v>
      </c>
      <c r="G34" s="178">
        <f>+G32-G33</f>
        <v>0</v>
      </c>
      <c r="H34" s="98"/>
      <c r="I34" s="81"/>
      <c r="J34" s="81"/>
      <c r="K34" s="81"/>
      <c r="L34" s="81"/>
      <c r="M34" s="81"/>
      <c r="N34" s="81"/>
      <c r="O34" s="81"/>
      <c r="P34" s="81"/>
      <c r="Q34" s="81"/>
      <c r="R34" s="81"/>
      <c r="S34" s="81"/>
      <c r="T34" s="81"/>
    </row>
    <row r="35" spans="2:20" x14ac:dyDescent="0.3">
      <c r="B35" s="332" t="s">
        <v>140</v>
      </c>
      <c r="C35" s="26"/>
      <c r="D35" s="26"/>
      <c r="E35" s="26"/>
      <c r="F35" s="26"/>
      <c r="G35" s="63"/>
      <c r="H35" s="98"/>
      <c r="I35" s="81"/>
      <c r="J35" s="81"/>
      <c r="K35" s="81"/>
      <c r="L35" s="81"/>
      <c r="M35" s="81"/>
      <c r="N35" s="81"/>
      <c r="O35" s="81"/>
      <c r="P35" s="81"/>
      <c r="Q35" s="81"/>
      <c r="R35" s="81"/>
      <c r="S35" s="81"/>
      <c r="T35" s="81"/>
    </row>
    <row r="36" spans="2:20" ht="13.5" thickBot="1" x14ac:dyDescent="0.35">
      <c r="B36" s="176" t="s">
        <v>141</v>
      </c>
      <c r="C36" s="175">
        <f>+C35-C32</f>
        <v>0</v>
      </c>
      <c r="D36" s="175">
        <f>+D35-D32</f>
        <v>0</v>
      </c>
      <c r="E36" s="175">
        <f>+E35-E32</f>
        <v>0</v>
      </c>
      <c r="F36" s="175">
        <f>+F35-F32</f>
        <v>0</v>
      </c>
      <c r="G36" s="175">
        <f>+G35-G32</f>
        <v>0</v>
      </c>
      <c r="H36" s="99"/>
      <c r="I36" s="81"/>
      <c r="J36" s="81"/>
      <c r="K36" s="81"/>
      <c r="L36" s="81"/>
      <c r="M36" s="81"/>
      <c r="N36" s="81"/>
      <c r="O36" s="81"/>
      <c r="P36" s="81"/>
      <c r="Q36" s="81"/>
      <c r="R36" s="81"/>
      <c r="S36" s="81"/>
      <c r="T36" s="81"/>
    </row>
    <row r="37" spans="2:20" ht="13.5" thickBot="1" x14ac:dyDescent="0.35">
      <c r="B37" s="89" t="s">
        <v>125</v>
      </c>
      <c r="C37" s="96">
        <f>+(C34*C31)*12</f>
        <v>0</v>
      </c>
      <c r="D37" s="96">
        <f>+(D34*D31)*12</f>
        <v>0</v>
      </c>
      <c r="E37" s="96">
        <f>+(E34*E31)*12</f>
        <v>0</v>
      </c>
      <c r="F37" s="96">
        <f>+(F34*F31)*12</f>
        <v>0</v>
      </c>
      <c r="G37" s="96">
        <f>+(G34*G31)*12</f>
        <v>0</v>
      </c>
      <c r="H37" s="97">
        <f>SUM(C37:G37)</f>
        <v>0</v>
      </c>
      <c r="I37" s="81"/>
      <c r="J37" s="81"/>
      <c r="K37" s="81"/>
      <c r="L37" s="81"/>
      <c r="M37" s="81"/>
      <c r="N37" s="81"/>
      <c r="O37" s="81"/>
      <c r="P37" s="81"/>
      <c r="Q37" s="81"/>
      <c r="R37" s="81"/>
      <c r="S37" s="81"/>
      <c r="T37" s="81"/>
    </row>
    <row r="38" spans="2:20" ht="13.5" thickBot="1" x14ac:dyDescent="0.35">
      <c r="B38" s="1036"/>
      <c r="C38" s="1037"/>
      <c r="D38" s="81"/>
      <c r="E38" s="81"/>
      <c r="F38" s="81"/>
      <c r="G38" s="81"/>
      <c r="H38" s="329"/>
      <c r="I38" s="81"/>
      <c r="J38" s="81"/>
      <c r="K38" s="81"/>
      <c r="L38" s="81"/>
      <c r="M38" s="81"/>
      <c r="N38" s="81"/>
      <c r="O38" s="81"/>
      <c r="P38" s="81"/>
      <c r="Q38" s="81"/>
      <c r="R38" s="81"/>
      <c r="S38" s="81"/>
      <c r="T38" s="81"/>
    </row>
    <row r="39" spans="2:20" ht="13.5" thickBot="1" x14ac:dyDescent="0.35">
      <c r="B39" s="353" t="s">
        <v>128</v>
      </c>
      <c r="C39" s="354" t="s">
        <v>139</v>
      </c>
      <c r="D39" s="354"/>
      <c r="E39" s="354"/>
      <c r="F39" s="354"/>
      <c r="G39" s="354"/>
      <c r="H39" s="355"/>
      <c r="I39" s="80"/>
      <c r="J39" s="3"/>
      <c r="K39" s="3"/>
      <c r="L39" s="3"/>
      <c r="M39" s="3"/>
      <c r="N39" s="3"/>
      <c r="O39" s="3"/>
      <c r="P39" s="3"/>
      <c r="Q39" s="3"/>
      <c r="R39" s="3"/>
      <c r="S39" s="3"/>
      <c r="T39" s="81"/>
    </row>
    <row r="40" spans="2:20" ht="13.5" thickBot="1" x14ac:dyDescent="0.35">
      <c r="B40" s="82" t="s">
        <v>115</v>
      </c>
      <c r="C40" s="82" t="s">
        <v>116</v>
      </c>
      <c r="D40" s="83" t="s">
        <v>117</v>
      </c>
      <c r="E40" s="83" t="s">
        <v>118</v>
      </c>
      <c r="F40" s="83" t="s">
        <v>119</v>
      </c>
      <c r="G40" s="330" t="s">
        <v>120</v>
      </c>
      <c r="H40" s="83" t="s">
        <v>121</v>
      </c>
      <c r="I40" s="80"/>
      <c r="J40" s="3"/>
      <c r="K40" s="3"/>
      <c r="L40" s="3"/>
      <c r="M40" s="3"/>
      <c r="N40" s="3"/>
      <c r="O40" s="3"/>
      <c r="P40" s="3"/>
      <c r="Q40" s="3"/>
      <c r="R40" s="3"/>
      <c r="S40" s="3"/>
      <c r="T40" s="3"/>
    </row>
    <row r="41" spans="2:20" x14ac:dyDescent="0.3">
      <c r="B41" s="331" t="s">
        <v>448</v>
      </c>
      <c r="C41" s="94"/>
      <c r="D41" s="95"/>
      <c r="E41" s="95"/>
      <c r="F41" s="95"/>
      <c r="G41" s="95"/>
      <c r="H41" s="183">
        <f>+(C42*C41)+(D42*D41)+(E42*E41)+(F42*F41)+(G42*G41)</f>
        <v>0</v>
      </c>
      <c r="I41" s="80"/>
      <c r="J41" s="3"/>
      <c r="K41" s="3"/>
      <c r="L41" s="3"/>
      <c r="M41" s="3"/>
      <c r="N41" s="3"/>
      <c r="O41" s="3"/>
      <c r="P41" s="3"/>
      <c r="Q41" s="3"/>
      <c r="R41" s="3"/>
      <c r="S41" s="3"/>
      <c r="T41" s="3"/>
    </row>
    <row r="42" spans="2:20" x14ac:dyDescent="0.3">
      <c r="B42" s="332" t="s">
        <v>122</v>
      </c>
      <c r="C42" s="76"/>
      <c r="D42" s="77"/>
      <c r="E42" s="77"/>
      <c r="F42" s="77"/>
      <c r="G42" s="77"/>
      <c r="H42" s="184">
        <f>SUM(C42:G42)</f>
        <v>0</v>
      </c>
      <c r="I42" s="80"/>
      <c r="J42" s="3"/>
      <c r="K42" s="3"/>
      <c r="L42" s="3"/>
      <c r="M42" s="3"/>
      <c r="N42" s="3"/>
      <c r="O42" s="3"/>
      <c r="P42" s="3"/>
      <c r="Q42" s="3"/>
      <c r="R42" s="3"/>
      <c r="S42" s="3"/>
      <c r="T42" s="3"/>
    </row>
    <row r="43" spans="2:20" ht="14.5" x14ac:dyDescent="0.3">
      <c r="B43" s="333" t="s">
        <v>133</v>
      </c>
      <c r="C43" s="92"/>
      <c r="D43" s="66"/>
      <c r="E43" s="66"/>
      <c r="F43" s="66"/>
      <c r="G43" s="66"/>
      <c r="H43" s="98"/>
      <c r="I43" s="80"/>
      <c r="J43" s="3"/>
      <c r="K43" s="3"/>
      <c r="L43" s="3"/>
      <c r="M43" s="3"/>
      <c r="N43" s="3"/>
      <c r="O43" s="3"/>
      <c r="P43" s="3"/>
      <c r="Q43" s="3"/>
      <c r="R43" s="3"/>
      <c r="S43" s="3"/>
      <c r="T43" s="3"/>
    </row>
    <row r="44" spans="2:20" x14ac:dyDescent="0.3">
      <c r="B44" s="334" t="s">
        <v>123</v>
      </c>
      <c r="C44" s="93"/>
      <c r="D44" s="63"/>
      <c r="E44" s="63"/>
      <c r="F44" s="63"/>
      <c r="G44" s="63"/>
      <c r="H44" s="98"/>
      <c r="I44" s="80"/>
      <c r="J44" s="3"/>
      <c r="K44" s="3"/>
      <c r="L44" s="3"/>
      <c r="M44" s="3"/>
      <c r="N44" s="3"/>
      <c r="O44" s="3"/>
      <c r="P44" s="3"/>
      <c r="Q44" s="3"/>
      <c r="R44" s="3"/>
      <c r="S44" s="3"/>
      <c r="T44" s="3"/>
    </row>
    <row r="45" spans="2:20" x14ac:dyDescent="0.3">
      <c r="B45" s="177" t="s">
        <v>124</v>
      </c>
      <c r="C45" s="179">
        <f>+C43-C44</f>
        <v>0</v>
      </c>
      <c r="D45" s="179">
        <f>+D43-D44</f>
        <v>0</v>
      </c>
      <c r="E45" s="179">
        <f>+E43-E44</f>
        <v>0</v>
      </c>
      <c r="F45" s="179">
        <f>+F43-F44</f>
        <v>0</v>
      </c>
      <c r="G45" s="178">
        <f>+G43-G44</f>
        <v>0</v>
      </c>
      <c r="H45" s="98"/>
      <c r="I45" s="80"/>
      <c r="J45" s="3"/>
      <c r="K45" s="3"/>
      <c r="L45" s="3"/>
      <c r="M45" s="3"/>
      <c r="N45" s="3"/>
      <c r="O45" s="3"/>
      <c r="P45" s="3"/>
      <c r="Q45" s="3"/>
      <c r="R45" s="3"/>
      <c r="S45" s="3"/>
      <c r="T45" s="3"/>
    </row>
    <row r="46" spans="2:20" x14ac:dyDescent="0.3">
      <c r="B46" s="332" t="s">
        <v>140</v>
      </c>
      <c r="C46" s="26"/>
      <c r="D46" s="26"/>
      <c r="E46" s="26"/>
      <c r="F46" s="26"/>
      <c r="G46" s="63"/>
      <c r="H46" s="98"/>
      <c r="I46" s="80"/>
      <c r="J46" s="3"/>
      <c r="K46" s="3"/>
      <c r="L46" s="3"/>
      <c r="M46" s="3"/>
      <c r="N46" s="3"/>
      <c r="O46" s="3"/>
      <c r="P46" s="3"/>
      <c r="Q46" s="3"/>
      <c r="R46" s="3"/>
      <c r="S46" s="3"/>
      <c r="T46" s="3"/>
    </row>
    <row r="47" spans="2:20" ht="13.5" thickBot="1" x14ac:dyDescent="0.35">
      <c r="B47" s="176" t="s">
        <v>141</v>
      </c>
      <c r="C47" s="175">
        <f>+C46-C43</f>
        <v>0</v>
      </c>
      <c r="D47" s="175">
        <f>+D46-D43</f>
        <v>0</v>
      </c>
      <c r="E47" s="175">
        <f>+E46-E43</f>
        <v>0</v>
      </c>
      <c r="F47" s="175">
        <f>+F46-F43</f>
        <v>0</v>
      </c>
      <c r="G47" s="175">
        <f>+G46-G43</f>
        <v>0</v>
      </c>
      <c r="H47" s="99"/>
      <c r="I47" s="80"/>
      <c r="J47" s="3"/>
      <c r="K47" s="3"/>
      <c r="L47" s="3"/>
      <c r="M47" s="3"/>
      <c r="N47" s="3"/>
      <c r="O47" s="3"/>
      <c r="P47" s="3"/>
      <c r="Q47" s="3"/>
      <c r="R47" s="3"/>
      <c r="S47" s="3"/>
      <c r="T47" s="3"/>
    </row>
    <row r="48" spans="2:20" ht="13.5" thickBot="1" x14ac:dyDescent="0.35">
      <c r="B48" s="89" t="s">
        <v>125</v>
      </c>
      <c r="C48" s="96">
        <f>+(C45*C42)*12</f>
        <v>0</v>
      </c>
      <c r="D48" s="96">
        <f>+(D45*D42)*12</f>
        <v>0</v>
      </c>
      <c r="E48" s="96">
        <f>+(E45*E42)*12</f>
        <v>0</v>
      </c>
      <c r="F48" s="96">
        <f>+(F45*F42)*12</f>
        <v>0</v>
      </c>
      <c r="G48" s="96">
        <f>+(G45*G42)*12</f>
        <v>0</v>
      </c>
      <c r="H48" s="97">
        <f>SUM(C48:G48)</f>
        <v>0</v>
      </c>
      <c r="I48" s="80"/>
      <c r="J48" s="3"/>
      <c r="K48" s="3"/>
      <c r="L48" s="3"/>
      <c r="M48" s="3"/>
      <c r="N48" s="3"/>
      <c r="O48" s="3"/>
      <c r="P48" s="3"/>
      <c r="Q48" s="3"/>
      <c r="R48" s="3"/>
      <c r="S48" s="3"/>
      <c r="T48" s="3"/>
    </row>
    <row r="49" spans="2:20" ht="13.5" thickBot="1" x14ac:dyDescent="0.35">
      <c r="B49" s="335" t="s">
        <v>56</v>
      </c>
      <c r="C49" s="78"/>
      <c r="D49" s="276"/>
      <c r="E49" s="3"/>
      <c r="F49" s="3"/>
      <c r="G49" s="3"/>
      <c r="H49" s="336"/>
      <c r="I49" s="80"/>
      <c r="J49" s="3"/>
      <c r="K49" s="3"/>
      <c r="L49" s="3"/>
      <c r="M49" s="3"/>
      <c r="N49" s="3"/>
      <c r="O49" s="3"/>
      <c r="P49" s="3"/>
      <c r="Q49" s="3"/>
      <c r="R49" s="3"/>
      <c r="S49" s="3"/>
      <c r="T49" s="3"/>
    </row>
    <row r="50" spans="2:20" ht="13.5" thickBot="1" x14ac:dyDescent="0.35">
      <c r="B50" s="356" t="s">
        <v>129</v>
      </c>
      <c r="C50" s="357" t="s">
        <v>634</v>
      </c>
      <c r="D50" s="357"/>
      <c r="E50" s="357"/>
      <c r="F50" s="357"/>
      <c r="G50" s="357"/>
      <c r="H50" s="87"/>
      <c r="I50" s="80"/>
      <c r="J50" s="3"/>
      <c r="K50" s="3"/>
      <c r="L50" s="3"/>
      <c r="M50" s="3"/>
      <c r="N50" s="3"/>
      <c r="O50" s="3"/>
      <c r="P50" s="3"/>
      <c r="Q50" s="3"/>
      <c r="R50" s="3"/>
      <c r="S50" s="3"/>
      <c r="T50" s="3"/>
    </row>
    <row r="51" spans="2:20" ht="13.5" thickBot="1" x14ac:dyDescent="0.35">
      <c r="B51" s="82" t="s">
        <v>115</v>
      </c>
      <c r="C51" s="82" t="s">
        <v>116</v>
      </c>
      <c r="D51" s="83" t="s">
        <v>117</v>
      </c>
      <c r="E51" s="83" t="s">
        <v>118</v>
      </c>
      <c r="F51" s="83" t="s">
        <v>119</v>
      </c>
      <c r="G51" s="330" t="s">
        <v>120</v>
      </c>
      <c r="H51" s="83" t="s">
        <v>121</v>
      </c>
      <c r="I51" s="80"/>
      <c r="J51" s="3"/>
      <c r="K51" s="3"/>
      <c r="L51" s="3"/>
      <c r="M51" s="3"/>
      <c r="N51" s="3"/>
      <c r="O51" s="3"/>
      <c r="P51" s="3"/>
      <c r="Q51" s="3"/>
      <c r="R51" s="3"/>
      <c r="S51" s="3"/>
      <c r="T51" s="3"/>
    </row>
    <row r="52" spans="2:20" x14ac:dyDescent="0.3">
      <c r="B52" s="337" t="s">
        <v>448</v>
      </c>
      <c r="C52" s="94"/>
      <c r="D52" s="95"/>
      <c r="E52" s="95"/>
      <c r="F52" s="95"/>
      <c r="G52" s="95"/>
      <c r="H52" s="183">
        <f>+(C53*C52)+(D53*D52)+(E53*E52)+(F53*F52)+(G53*G52)</f>
        <v>0</v>
      </c>
      <c r="I52" s="80"/>
      <c r="J52" s="3"/>
      <c r="K52" s="3"/>
      <c r="L52" s="3"/>
      <c r="M52" s="3"/>
      <c r="N52" s="3"/>
      <c r="O52" s="3"/>
      <c r="P52" s="3"/>
      <c r="Q52" s="3"/>
      <c r="R52" s="3"/>
      <c r="S52" s="3"/>
      <c r="T52" s="3"/>
    </row>
    <row r="53" spans="2:20" x14ac:dyDescent="0.3">
      <c r="B53" s="332" t="s">
        <v>122</v>
      </c>
      <c r="C53" s="76"/>
      <c r="D53" s="77"/>
      <c r="E53" s="77"/>
      <c r="F53" s="77"/>
      <c r="G53" s="77"/>
      <c r="H53" s="184">
        <f>SUM(C53:G53)</f>
        <v>0</v>
      </c>
      <c r="I53" s="80"/>
      <c r="J53" s="3"/>
      <c r="K53" s="3"/>
      <c r="L53" s="3"/>
      <c r="M53" s="3"/>
      <c r="N53" s="3"/>
      <c r="O53" s="3"/>
      <c r="P53" s="3"/>
      <c r="Q53" s="3"/>
      <c r="R53" s="3"/>
      <c r="S53" s="3"/>
      <c r="T53" s="3"/>
    </row>
    <row r="54" spans="2:20" ht="14.5" x14ac:dyDescent="0.3">
      <c r="B54" s="333" t="s">
        <v>133</v>
      </c>
      <c r="C54" s="92"/>
      <c r="D54" s="66"/>
      <c r="E54" s="66"/>
      <c r="F54" s="66"/>
      <c r="G54" s="66"/>
      <c r="H54" s="98"/>
      <c r="I54" s="80"/>
      <c r="J54" s="3"/>
      <c r="K54" s="3"/>
      <c r="L54" s="3"/>
      <c r="M54" s="3"/>
      <c r="N54" s="3"/>
      <c r="O54" s="3"/>
      <c r="P54" s="3"/>
      <c r="Q54" s="3"/>
      <c r="R54" s="3"/>
      <c r="S54" s="3"/>
      <c r="T54" s="3"/>
    </row>
    <row r="55" spans="2:20" x14ac:dyDescent="0.3">
      <c r="B55" s="334" t="s">
        <v>123</v>
      </c>
      <c r="C55" s="93"/>
      <c r="D55" s="63"/>
      <c r="E55" s="63"/>
      <c r="F55" s="63"/>
      <c r="G55" s="63"/>
      <c r="H55" s="98"/>
      <c r="I55" s="80"/>
      <c r="J55" s="3"/>
      <c r="K55" s="3"/>
      <c r="L55" s="3"/>
      <c r="M55" s="3"/>
      <c r="N55" s="3"/>
      <c r="O55" s="3"/>
      <c r="P55" s="3"/>
      <c r="Q55" s="3"/>
      <c r="R55" s="3"/>
      <c r="S55" s="3"/>
      <c r="T55" s="3"/>
    </row>
    <row r="56" spans="2:20" x14ac:dyDescent="0.3">
      <c r="B56" s="177" t="s">
        <v>124</v>
      </c>
      <c r="C56" s="179">
        <f>+C54-C55</f>
        <v>0</v>
      </c>
      <c r="D56" s="179">
        <f>+D54-D55</f>
        <v>0</v>
      </c>
      <c r="E56" s="179">
        <f>+E54-E55</f>
        <v>0</v>
      </c>
      <c r="F56" s="179">
        <f>+F54-F55</f>
        <v>0</v>
      </c>
      <c r="G56" s="178">
        <f>+G54-G55</f>
        <v>0</v>
      </c>
      <c r="H56" s="98"/>
      <c r="I56" s="80"/>
      <c r="J56" s="3"/>
      <c r="K56" s="3"/>
      <c r="L56" s="3"/>
      <c r="M56" s="3"/>
      <c r="N56" s="3"/>
      <c r="O56" s="3"/>
      <c r="P56" s="3"/>
      <c r="Q56" s="3"/>
      <c r="R56" s="3"/>
      <c r="S56" s="3"/>
      <c r="T56" s="3"/>
    </row>
    <row r="57" spans="2:20" x14ac:dyDescent="0.3">
      <c r="B57" s="332" t="s">
        <v>140</v>
      </c>
      <c r="C57" s="26"/>
      <c r="D57" s="26"/>
      <c r="E57" s="26"/>
      <c r="F57" s="26"/>
      <c r="G57" s="63"/>
      <c r="H57" s="98"/>
      <c r="I57" s="80"/>
      <c r="J57" s="3"/>
      <c r="K57" s="3"/>
      <c r="L57" s="3"/>
      <c r="M57" s="3"/>
      <c r="N57" s="3"/>
      <c r="O57" s="3"/>
      <c r="P57" s="3"/>
      <c r="Q57" s="3"/>
      <c r="R57" s="3"/>
      <c r="S57" s="3"/>
      <c r="T57" s="3"/>
    </row>
    <row r="58" spans="2:20" ht="13.5" thickBot="1" x14ac:dyDescent="0.35">
      <c r="B58" s="176" t="s">
        <v>141</v>
      </c>
      <c r="C58" s="175">
        <f>+C57-C54</f>
        <v>0</v>
      </c>
      <c r="D58" s="175">
        <f>+D57-D54</f>
        <v>0</v>
      </c>
      <c r="E58" s="175">
        <f>+E57-E54</f>
        <v>0</v>
      </c>
      <c r="F58" s="175">
        <f>+F57-F54</f>
        <v>0</v>
      </c>
      <c r="G58" s="175">
        <f>+G57-G54</f>
        <v>0</v>
      </c>
      <c r="H58" s="99"/>
      <c r="I58" s="80"/>
      <c r="J58" s="3"/>
      <c r="K58" s="3"/>
      <c r="L58" s="3"/>
      <c r="M58" s="3"/>
      <c r="N58" s="3"/>
      <c r="O58" s="3"/>
      <c r="P58" s="3"/>
      <c r="Q58" s="3"/>
      <c r="R58" s="3"/>
      <c r="S58" s="3"/>
      <c r="T58" s="3"/>
    </row>
    <row r="59" spans="2:20" ht="13.5" thickBot="1" x14ac:dyDescent="0.35">
      <c r="B59" s="90" t="s">
        <v>125</v>
      </c>
      <c r="C59" s="96">
        <f>+(C56*C53)*12</f>
        <v>0</v>
      </c>
      <c r="D59" s="96">
        <f>+(D56*D53)*12</f>
        <v>0</v>
      </c>
      <c r="E59" s="96">
        <f>+(E56*E53)*12</f>
        <v>0</v>
      </c>
      <c r="F59" s="96">
        <f>+(F56*F53)*12</f>
        <v>0</v>
      </c>
      <c r="G59" s="96">
        <f>+(G56*G53)*12</f>
        <v>0</v>
      </c>
      <c r="H59" s="97">
        <f>SUM(C59:G59)</f>
        <v>0</v>
      </c>
      <c r="I59" s="80"/>
      <c r="J59" s="3"/>
      <c r="K59" s="3"/>
      <c r="L59" s="3"/>
      <c r="M59" s="3"/>
      <c r="N59" s="3"/>
      <c r="O59" s="3"/>
      <c r="P59" s="3"/>
      <c r="Q59" s="3"/>
      <c r="R59" s="3"/>
      <c r="S59" s="3"/>
      <c r="T59" s="3"/>
    </row>
    <row r="60" spans="2:20" ht="13.5" thickBot="1" x14ac:dyDescent="0.35">
      <c r="B60" s="338"/>
      <c r="C60" s="79"/>
      <c r="D60" s="339"/>
      <c r="E60" s="15"/>
      <c r="F60" s="15"/>
      <c r="G60" s="15"/>
      <c r="H60" s="340"/>
      <c r="I60" s="80"/>
      <c r="J60" s="3"/>
      <c r="K60" s="3"/>
      <c r="L60" s="3"/>
      <c r="M60" s="3"/>
      <c r="N60" s="3"/>
      <c r="O60" s="3"/>
      <c r="P60" s="3"/>
      <c r="Q60" s="3"/>
      <c r="R60" s="3"/>
      <c r="S60" s="3"/>
      <c r="T60" s="3"/>
    </row>
    <row r="61" spans="2:20" ht="13.5" thickBot="1" x14ac:dyDescent="0.35">
      <c r="B61" s="356" t="s">
        <v>131</v>
      </c>
      <c r="C61" s="84" t="s">
        <v>633</v>
      </c>
      <c r="D61" s="358"/>
      <c r="E61" s="358"/>
      <c r="F61" s="358"/>
      <c r="G61" s="358"/>
      <c r="H61" s="359"/>
      <c r="I61" s="81"/>
      <c r="J61" s="3"/>
      <c r="K61" s="3"/>
      <c r="L61" s="3"/>
      <c r="M61" s="3"/>
      <c r="N61" s="3"/>
      <c r="O61" s="3"/>
      <c r="P61" s="3"/>
      <c r="Q61" s="3"/>
      <c r="R61" s="3"/>
      <c r="S61" s="3"/>
      <c r="T61" s="3"/>
    </row>
    <row r="62" spans="2:20" ht="13.5" thickBot="1" x14ac:dyDescent="0.35">
      <c r="B62" s="82" t="s">
        <v>115</v>
      </c>
      <c r="C62" s="82" t="s">
        <v>116</v>
      </c>
      <c r="D62" s="83" t="s">
        <v>117</v>
      </c>
      <c r="E62" s="83" t="s">
        <v>118</v>
      </c>
      <c r="F62" s="83" t="s">
        <v>119</v>
      </c>
      <c r="G62" s="330" t="s">
        <v>120</v>
      </c>
      <c r="H62" s="83" t="s">
        <v>121</v>
      </c>
      <c r="I62" s="80"/>
      <c r="J62" s="3"/>
      <c r="K62" s="3"/>
      <c r="L62" s="3"/>
      <c r="M62" s="3"/>
      <c r="N62" s="3"/>
      <c r="O62" s="3"/>
      <c r="P62" s="3"/>
      <c r="Q62" s="3"/>
      <c r="R62" s="3"/>
      <c r="S62" s="3"/>
      <c r="T62" s="3"/>
    </row>
    <row r="63" spans="2:20" x14ac:dyDescent="0.3">
      <c r="B63" s="337" t="s">
        <v>448</v>
      </c>
      <c r="C63" s="94"/>
      <c r="D63" s="95"/>
      <c r="E63" s="95"/>
      <c r="F63" s="95"/>
      <c r="G63" s="95"/>
      <c r="H63" s="183">
        <f>+(C64*C63)+(D64*D63)+(E64*E63)+(F64*F63)+(G64*G63)</f>
        <v>0</v>
      </c>
      <c r="I63" s="80"/>
      <c r="J63" s="3"/>
      <c r="K63" s="3"/>
      <c r="L63" s="3"/>
      <c r="M63" s="3"/>
      <c r="N63" s="3"/>
      <c r="O63" s="3"/>
      <c r="P63" s="3"/>
      <c r="Q63" s="3"/>
      <c r="R63" s="3"/>
      <c r="S63" s="3"/>
      <c r="T63" s="3"/>
    </row>
    <row r="64" spans="2:20" x14ac:dyDescent="0.3">
      <c r="B64" s="332" t="s">
        <v>122</v>
      </c>
      <c r="C64" s="76"/>
      <c r="D64" s="77"/>
      <c r="E64" s="77"/>
      <c r="F64" s="77"/>
      <c r="G64" s="77"/>
      <c r="H64" s="184">
        <f>SUM(C64:G64)</f>
        <v>0</v>
      </c>
      <c r="I64" s="80"/>
      <c r="J64" s="3"/>
      <c r="K64" s="3"/>
      <c r="L64" s="3"/>
      <c r="M64" s="3"/>
      <c r="N64" s="3"/>
      <c r="O64" s="3"/>
      <c r="P64" s="3"/>
      <c r="Q64" s="3"/>
      <c r="R64" s="3"/>
      <c r="S64" s="3"/>
      <c r="T64" s="3"/>
    </row>
    <row r="65" spans="2:21" ht="14.5" x14ac:dyDescent="0.3">
      <c r="B65" s="333" t="s">
        <v>133</v>
      </c>
      <c r="C65" s="92"/>
      <c r="D65" s="66"/>
      <c r="E65" s="66"/>
      <c r="F65" s="66"/>
      <c r="G65" s="66"/>
      <c r="H65" s="98"/>
      <c r="I65" s="80"/>
      <c r="J65" s="3"/>
      <c r="K65" s="3"/>
      <c r="L65" s="3"/>
      <c r="M65" s="3"/>
      <c r="N65" s="3"/>
      <c r="O65" s="3"/>
      <c r="P65" s="3"/>
      <c r="Q65" s="3"/>
      <c r="R65" s="3"/>
      <c r="S65" s="3"/>
      <c r="T65" s="3"/>
    </row>
    <row r="66" spans="2:21" x14ac:dyDescent="0.3">
      <c r="B66" s="334" t="s">
        <v>123</v>
      </c>
      <c r="C66" s="93"/>
      <c r="D66" s="63"/>
      <c r="E66" s="63"/>
      <c r="F66" s="63"/>
      <c r="G66" s="63"/>
      <c r="H66" s="98"/>
      <c r="I66" s="80"/>
      <c r="J66" s="3"/>
      <c r="K66" s="3"/>
      <c r="L66" s="3"/>
      <c r="M66" s="3"/>
      <c r="N66" s="3"/>
      <c r="O66" s="3"/>
      <c r="P66" s="3"/>
      <c r="Q66" s="3"/>
      <c r="R66" s="3"/>
      <c r="S66" s="3"/>
      <c r="T66" s="3"/>
    </row>
    <row r="67" spans="2:21" x14ac:dyDescent="0.3">
      <c r="B67" s="177" t="s">
        <v>124</v>
      </c>
      <c r="C67" s="179">
        <f>+C65-C66</f>
        <v>0</v>
      </c>
      <c r="D67" s="179">
        <f>+D65-D66</f>
        <v>0</v>
      </c>
      <c r="E67" s="179">
        <f>+E65-E66</f>
        <v>0</v>
      </c>
      <c r="F67" s="179">
        <f>+F65-F66</f>
        <v>0</v>
      </c>
      <c r="G67" s="178">
        <f>+G65-G66</f>
        <v>0</v>
      </c>
      <c r="H67" s="98"/>
      <c r="I67" s="80"/>
      <c r="J67" s="3"/>
      <c r="K67" s="3"/>
      <c r="L67" s="3"/>
      <c r="M67" s="3"/>
      <c r="N67" s="3"/>
      <c r="O67" s="3"/>
      <c r="P67" s="3"/>
      <c r="Q67" s="3"/>
      <c r="R67" s="3"/>
      <c r="S67" s="3"/>
      <c r="T67" s="3"/>
    </row>
    <row r="68" spans="2:21" x14ac:dyDescent="0.3">
      <c r="B68" s="332" t="s">
        <v>140</v>
      </c>
      <c r="C68" s="26"/>
      <c r="D68" s="26"/>
      <c r="E68" s="26"/>
      <c r="F68" s="26"/>
      <c r="G68" s="63"/>
      <c r="H68" s="98"/>
      <c r="I68" s="80"/>
      <c r="J68" s="3"/>
      <c r="K68" s="3"/>
      <c r="L68" s="3"/>
      <c r="M68" s="3"/>
      <c r="N68" s="3"/>
      <c r="O68" s="3"/>
      <c r="P68" s="3"/>
      <c r="Q68" s="3"/>
      <c r="R68" s="3"/>
      <c r="S68" s="3"/>
      <c r="T68" s="3"/>
    </row>
    <row r="69" spans="2:21" ht="13.5" thickBot="1" x14ac:dyDescent="0.35">
      <c r="B69" s="176" t="s">
        <v>141</v>
      </c>
      <c r="C69" s="175">
        <f>+C68-C65</f>
        <v>0</v>
      </c>
      <c r="D69" s="175">
        <f>+D68-D65</f>
        <v>0</v>
      </c>
      <c r="E69" s="175">
        <f>+E68-E65</f>
        <v>0</v>
      </c>
      <c r="F69" s="175">
        <f>+F68-F65</f>
        <v>0</v>
      </c>
      <c r="G69" s="175">
        <f>+G68-G65</f>
        <v>0</v>
      </c>
      <c r="H69" s="99"/>
      <c r="I69" s="80"/>
      <c r="J69" s="3"/>
      <c r="K69" s="3"/>
      <c r="L69" s="3"/>
      <c r="M69" s="3"/>
      <c r="N69" s="3"/>
      <c r="O69" s="3"/>
      <c r="P69" s="3"/>
      <c r="Q69" s="3"/>
      <c r="R69" s="3"/>
      <c r="S69" s="3"/>
      <c r="T69" s="3"/>
    </row>
    <row r="70" spans="2:21" ht="13.5" thickBot="1" x14ac:dyDescent="0.35">
      <c r="B70" s="90" t="s">
        <v>125</v>
      </c>
      <c r="C70" s="96">
        <f>+(C67*C64)*12</f>
        <v>0</v>
      </c>
      <c r="D70" s="96">
        <f>+(D67*D64)*12</f>
        <v>0</v>
      </c>
      <c r="E70" s="96">
        <f>+(E67*E64)*12</f>
        <v>0</v>
      </c>
      <c r="F70" s="96">
        <f>+(F67*F64)*12</f>
        <v>0</v>
      </c>
      <c r="G70" s="96">
        <f>+(G67*G64)*12</f>
        <v>0</v>
      </c>
      <c r="H70" s="97">
        <f>SUM(C70:G70)</f>
        <v>0</v>
      </c>
      <c r="I70" s="80"/>
      <c r="J70" s="3"/>
      <c r="K70" s="3"/>
      <c r="L70" s="3"/>
      <c r="M70" s="3"/>
      <c r="N70" s="3"/>
      <c r="O70" s="3"/>
      <c r="P70" s="3"/>
      <c r="Q70" s="3"/>
      <c r="R70" s="3"/>
      <c r="S70" s="3"/>
      <c r="T70" s="3"/>
    </row>
    <row r="71" spans="2:21" ht="13.5" thickBot="1" x14ac:dyDescent="0.35">
      <c r="B71" s="338"/>
      <c r="C71" s="79"/>
      <c r="D71" s="339"/>
      <c r="E71" s="15"/>
      <c r="F71" s="15"/>
      <c r="G71" s="15"/>
      <c r="H71" s="340"/>
      <c r="I71" s="80"/>
      <c r="J71" s="3"/>
      <c r="K71" s="3"/>
      <c r="L71" s="3"/>
      <c r="M71" s="3"/>
      <c r="N71" s="3"/>
      <c r="O71" s="3"/>
      <c r="P71" s="3"/>
      <c r="Q71" s="3"/>
      <c r="R71" s="3"/>
      <c r="S71" s="3"/>
      <c r="T71" s="3"/>
      <c r="U71" s="3"/>
    </row>
    <row r="72" spans="2:21" ht="13.5" thickBot="1" x14ac:dyDescent="0.35">
      <c r="B72" s="356" t="s">
        <v>631</v>
      </c>
      <c r="C72" s="84" t="s">
        <v>632</v>
      </c>
      <c r="D72" s="358"/>
      <c r="E72" s="358"/>
      <c r="F72" s="358"/>
      <c r="G72" s="358"/>
      <c r="H72" s="359"/>
      <c r="I72" s="81"/>
      <c r="J72" s="3"/>
      <c r="K72" s="3"/>
      <c r="L72" s="3"/>
      <c r="M72" s="3"/>
      <c r="N72" s="3"/>
      <c r="O72" s="3"/>
      <c r="P72" s="3"/>
      <c r="Q72" s="3"/>
      <c r="R72" s="3"/>
      <c r="S72" s="3"/>
      <c r="T72" s="3"/>
      <c r="U72" s="3"/>
    </row>
    <row r="73" spans="2:21" ht="13.5" thickBot="1" x14ac:dyDescent="0.35">
      <c r="B73" s="82" t="s">
        <v>115</v>
      </c>
      <c r="C73" s="82" t="s">
        <v>116</v>
      </c>
      <c r="D73" s="83" t="s">
        <v>117</v>
      </c>
      <c r="E73" s="83" t="s">
        <v>118</v>
      </c>
      <c r="F73" s="83" t="s">
        <v>119</v>
      </c>
      <c r="G73" s="330" t="s">
        <v>120</v>
      </c>
      <c r="H73" s="83" t="s">
        <v>121</v>
      </c>
      <c r="I73" s="81"/>
      <c r="J73" s="3"/>
      <c r="K73" s="3"/>
      <c r="L73" s="3"/>
      <c r="M73" s="3"/>
      <c r="N73" s="3"/>
      <c r="O73" s="3"/>
      <c r="P73" s="3"/>
      <c r="Q73" s="3"/>
      <c r="R73" s="3"/>
      <c r="S73" s="3"/>
      <c r="T73" s="3"/>
      <c r="U73" s="3"/>
    </row>
    <row r="74" spans="2:21" x14ac:dyDescent="0.3">
      <c r="B74" s="337" t="s">
        <v>448</v>
      </c>
      <c r="C74" s="94"/>
      <c r="D74" s="95"/>
      <c r="E74" s="95"/>
      <c r="F74" s="95"/>
      <c r="G74" s="95"/>
      <c r="H74" s="183">
        <f>+(C75*C74)+(D75*D74)+(E75*E74)+(F75*F74)+(G75*G74)</f>
        <v>0</v>
      </c>
      <c r="I74" s="80"/>
      <c r="J74" s="3"/>
      <c r="K74" s="3"/>
      <c r="L74" s="3"/>
      <c r="M74" s="3"/>
      <c r="N74" s="3"/>
      <c r="O74" s="3"/>
      <c r="P74" s="3"/>
      <c r="Q74" s="3"/>
      <c r="R74" s="3"/>
      <c r="S74" s="3"/>
      <c r="T74" s="3"/>
      <c r="U74" s="3"/>
    </row>
    <row r="75" spans="2:21" x14ac:dyDescent="0.3">
      <c r="B75" s="332" t="s">
        <v>122</v>
      </c>
      <c r="C75" s="76"/>
      <c r="D75" s="77"/>
      <c r="E75" s="77"/>
      <c r="F75" s="77"/>
      <c r="G75" s="77"/>
      <c r="H75" s="184">
        <f>SUM(C75:G75)</f>
        <v>0</v>
      </c>
      <c r="I75" s="80"/>
      <c r="J75" s="3"/>
      <c r="K75" s="3"/>
      <c r="L75" s="3"/>
      <c r="M75" s="3"/>
      <c r="N75" s="3"/>
      <c r="O75" s="3"/>
      <c r="P75" s="3"/>
      <c r="Q75" s="3"/>
      <c r="R75" s="3"/>
      <c r="S75" s="3"/>
      <c r="T75" s="3"/>
      <c r="U75" s="3"/>
    </row>
    <row r="76" spans="2:21" ht="14.5" x14ac:dyDescent="0.3">
      <c r="B76" s="333" t="s">
        <v>133</v>
      </c>
      <c r="C76" s="92"/>
      <c r="D76" s="66"/>
      <c r="E76" s="66"/>
      <c r="F76" s="66"/>
      <c r="G76" s="66"/>
      <c r="H76" s="98"/>
      <c r="I76" s="80"/>
      <c r="J76" s="3"/>
      <c r="K76" s="3"/>
      <c r="L76" s="3"/>
      <c r="M76" s="3"/>
      <c r="N76" s="3"/>
      <c r="O76" s="3"/>
      <c r="P76" s="3"/>
      <c r="Q76" s="3"/>
      <c r="R76" s="3"/>
      <c r="S76" s="3"/>
      <c r="T76" s="3"/>
      <c r="U76" s="3"/>
    </row>
    <row r="77" spans="2:21" x14ac:dyDescent="0.3">
      <c r="B77" s="334" t="s">
        <v>123</v>
      </c>
      <c r="C77" s="93"/>
      <c r="D77" s="63"/>
      <c r="E77" s="63"/>
      <c r="F77" s="63"/>
      <c r="G77" s="63"/>
      <c r="H77" s="98"/>
      <c r="I77" s="80"/>
      <c r="J77" s="3"/>
      <c r="K77" s="3"/>
      <c r="L77" s="3"/>
      <c r="M77" s="3"/>
      <c r="N77" s="3"/>
      <c r="O77" s="3"/>
      <c r="P77" s="3"/>
      <c r="Q77" s="3"/>
      <c r="R77" s="3"/>
      <c r="S77" s="3"/>
      <c r="T77" s="3"/>
      <c r="U77" s="3"/>
    </row>
    <row r="78" spans="2:21" x14ac:dyDescent="0.3">
      <c r="B78" s="177" t="s">
        <v>124</v>
      </c>
      <c r="C78" s="179">
        <f>+C76-C77</f>
        <v>0</v>
      </c>
      <c r="D78" s="179">
        <f>+D76-D77</f>
        <v>0</v>
      </c>
      <c r="E78" s="179">
        <f>+E76-E77</f>
        <v>0</v>
      </c>
      <c r="F78" s="179">
        <f>+F76-F77</f>
        <v>0</v>
      </c>
      <c r="G78" s="178">
        <f>+G76-G77</f>
        <v>0</v>
      </c>
      <c r="H78" s="98"/>
      <c r="I78" s="80"/>
      <c r="J78" s="3"/>
      <c r="K78" s="3"/>
      <c r="L78" s="3"/>
      <c r="M78" s="3"/>
      <c r="N78" s="3"/>
      <c r="O78" s="3"/>
      <c r="P78" s="3"/>
      <c r="Q78" s="3"/>
      <c r="R78" s="3"/>
      <c r="S78" s="3"/>
      <c r="T78" s="3"/>
      <c r="U78" s="3"/>
    </row>
    <row r="79" spans="2:21" x14ac:dyDescent="0.3">
      <c r="B79" s="332" t="s">
        <v>140</v>
      </c>
      <c r="C79" s="26"/>
      <c r="D79" s="26"/>
      <c r="E79" s="26"/>
      <c r="F79" s="26"/>
      <c r="G79" s="63"/>
      <c r="H79" s="98"/>
      <c r="I79" s="80"/>
      <c r="J79" s="3"/>
      <c r="K79" s="3"/>
      <c r="L79" s="3"/>
      <c r="M79" s="3"/>
      <c r="N79" s="3"/>
      <c r="O79" s="3"/>
      <c r="P79" s="3"/>
      <c r="Q79" s="3"/>
      <c r="R79" s="3"/>
      <c r="S79" s="3"/>
      <c r="T79" s="3"/>
      <c r="U79" s="3"/>
    </row>
    <row r="80" spans="2:21" ht="13.5" thickBot="1" x14ac:dyDescent="0.35">
      <c r="B80" s="176" t="s">
        <v>141</v>
      </c>
      <c r="C80" s="175">
        <f>+C79-C76</f>
        <v>0</v>
      </c>
      <c r="D80" s="175">
        <f>+D79-D76</f>
        <v>0</v>
      </c>
      <c r="E80" s="175">
        <f>+E79-E76</f>
        <v>0</v>
      </c>
      <c r="F80" s="175">
        <f>+F79-F76</f>
        <v>0</v>
      </c>
      <c r="G80" s="175">
        <f>+G79-G76</f>
        <v>0</v>
      </c>
      <c r="H80" s="99"/>
      <c r="I80" s="80"/>
      <c r="J80" s="3"/>
      <c r="K80" s="3"/>
      <c r="L80" s="3"/>
      <c r="M80" s="3"/>
      <c r="N80" s="3"/>
      <c r="O80" s="3"/>
      <c r="P80" s="3"/>
      <c r="Q80" s="3"/>
      <c r="R80" s="3"/>
      <c r="S80" s="3"/>
      <c r="T80" s="3"/>
      <c r="U80" s="3"/>
    </row>
    <row r="81" spans="2:21" ht="13.5" thickBot="1" x14ac:dyDescent="0.35">
      <c r="B81" s="90" t="s">
        <v>125</v>
      </c>
      <c r="C81" s="96">
        <f>+(C78*C75)*12</f>
        <v>0</v>
      </c>
      <c r="D81" s="96">
        <f>+(D78*D75)*12</f>
        <v>0</v>
      </c>
      <c r="E81" s="96">
        <f>+(E78*E75)*12</f>
        <v>0</v>
      </c>
      <c r="F81" s="96">
        <f>+(F78*F75)*12</f>
        <v>0</v>
      </c>
      <c r="G81" s="96">
        <f>+(G78*G75)*12</f>
        <v>0</v>
      </c>
      <c r="H81" s="97">
        <f>SUM(C81:G81)</f>
        <v>0</v>
      </c>
      <c r="I81" s="80"/>
      <c r="J81" s="3"/>
      <c r="K81" s="3"/>
      <c r="L81" s="3"/>
      <c r="M81" s="3"/>
      <c r="N81" s="3"/>
      <c r="O81" s="3"/>
      <c r="P81" s="3"/>
      <c r="Q81" s="3"/>
      <c r="R81" s="3"/>
      <c r="S81" s="3"/>
      <c r="T81" s="3"/>
      <c r="U81" s="3"/>
    </row>
    <row r="82" spans="2:21" ht="13.5" thickBot="1" x14ac:dyDescent="0.35">
      <c r="B82" s="338"/>
      <c r="C82" s="79"/>
      <c r="D82" s="339"/>
      <c r="E82" s="15"/>
      <c r="F82" s="15"/>
      <c r="G82" s="15"/>
      <c r="H82" s="340"/>
      <c r="I82" s="80"/>
      <c r="J82" s="3"/>
      <c r="K82" s="3"/>
      <c r="L82" s="3"/>
      <c r="M82" s="3"/>
      <c r="N82" s="3"/>
      <c r="O82" s="3"/>
      <c r="P82" s="3"/>
      <c r="Q82" s="3"/>
      <c r="R82" s="3"/>
      <c r="S82" s="3"/>
      <c r="T82" s="3"/>
      <c r="U82" s="3"/>
    </row>
    <row r="83" spans="2:21" ht="13.5" thickBot="1" x14ac:dyDescent="0.35">
      <c r="B83" s="356" t="s">
        <v>630</v>
      </c>
      <c r="C83" s="86" t="s">
        <v>130</v>
      </c>
      <c r="D83" s="357"/>
      <c r="E83" s="357"/>
      <c r="F83" s="357"/>
      <c r="G83" s="357"/>
      <c r="H83" s="85"/>
      <c r="I83" s="3"/>
      <c r="J83" s="3"/>
      <c r="K83" s="3"/>
      <c r="L83" s="3"/>
      <c r="M83" s="3"/>
      <c r="N83" s="3"/>
      <c r="O83" s="3"/>
      <c r="P83" s="3"/>
      <c r="Q83" s="3"/>
      <c r="R83" s="3"/>
      <c r="S83" s="3"/>
      <c r="T83" s="3"/>
      <c r="U83" s="3"/>
    </row>
    <row r="84" spans="2:21" ht="13.5" thickBot="1" x14ac:dyDescent="0.35">
      <c r="B84" s="82" t="s">
        <v>115</v>
      </c>
      <c r="C84" s="83" t="s">
        <v>116</v>
      </c>
      <c r="D84" s="83" t="s">
        <v>117</v>
      </c>
      <c r="E84" s="83" t="s">
        <v>118</v>
      </c>
      <c r="F84" s="83" t="s">
        <v>119</v>
      </c>
      <c r="G84" s="330" t="s">
        <v>120</v>
      </c>
      <c r="H84" s="83" t="s">
        <v>121</v>
      </c>
      <c r="I84" s="3"/>
      <c r="J84" s="3"/>
      <c r="K84" s="3"/>
      <c r="L84" s="3"/>
      <c r="M84" s="3"/>
      <c r="N84" s="3"/>
      <c r="O84" s="3"/>
      <c r="P84" s="3"/>
      <c r="Q84" s="3"/>
      <c r="R84" s="3"/>
      <c r="S84" s="3"/>
      <c r="T84" s="3"/>
      <c r="U84" s="3"/>
    </row>
    <row r="85" spans="2:21" x14ac:dyDescent="0.3">
      <c r="B85" s="341" t="s">
        <v>448</v>
      </c>
      <c r="C85" s="94"/>
      <c r="D85" s="95"/>
      <c r="E85" s="95"/>
      <c r="F85" s="95"/>
      <c r="G85" s="95"/>
      <c r="H85" s="183">
        <f>+(C86*C85)+(D86*D85)+(E86*E85)+(F86*F85)+(G86*G85)</f>
        <v>0</v>
      </c>
      <c r="I85" s="3"/>
      <c r="J85" s="3"/>
      <c r="K85" s="3"/>
      <c r="L85" s="3"/>
      <c r="M85" s="3"/>
      <c r="N85" s="3"/>
      <c r="O85" s="3"/>
      <c r="P85" s="3"/>
      <c r="Q85" s="3"/>
      <c r="R85" s="3"/>
      <c r="S85" s="3"/>
      <c r="T85" s="3"/>
      <c r="U85" s="3"/>
    </row>
    <row r="86" spans="2:21" x14ac:dyDescent="0.3">
      <c r="B86" s="342" t="s">
        <v>122</v>
      </c>
      <c r="C86" s="76"/>
      <c r="D86" s="77"/>
      <c r="E86" s="77"/>
      <c r="F86" s="77"/>
      <c r="G86" s="77"/>
      <c r="H86" s="184">
        <f>SUM(C86:G86)</f>
        <v>0</v>
      </c>
      <c r="I86" s="3"/>
      <c r="J86" s="3"/>
      <c r="K86" s="3"/>
      <c r="L86" s="3"/>
      <c r="M86" s="3"/>
      <c r="N86" s="3"/>
      <c r="O86" s="3"/>
      <c r="P86" s="3"/>
      <c r="Q86" s="3"/>
      <c r="R86" s="3"/>
      <c r="S86" s="3"/>
      <c r="T86" s="3"/>
      <c r="U86" s="3"/>
    </row>
    <row r="87" spans="2:21" ht="14.5" x14ac:dyDescent="0.3">
      <c r="B87" s="333" t="s">
        <v>133</v>
      </c>
      <c r="C87" s="92"/>
      <c r="D87" s="66"/>
      <c r="E87" s="66"/>
      <c r="F87" s="66"/>
      <c r="G87" s="66"/>
      <c r="H87" s="98"/>
      <c r="I87" s="3"/>
      <c r="J87" s="3"/>
      <c r="K87" s="3"/>
      <c r="L87" s="3"/>
      <c r="M87" s="3"/>
      <c r="N87" s="3"/>
      <c r="O87" s="3"/>
      <c r="P87" s="3"/>
      <c r="Q87" s="3"/>
      <c r="R87" s="3"/>
      <c r="S87" s="3"/>
      <c r="T87" s="3"/>
      <c r="U87" s="3"/>
    </row>
    <row r="88" spans="2:21" x14ac:dyDescent="0.3">
      <c r="B88" s="334" t="s">
        <v>123</v>
      </c>
      <c r="C88" s="93"/>
      <c r="D88" s="63"/>
      <c r="E88" s="63"/>
      <c r="F88" s="63"/>
      <c r="G88" s="63"/>
      <c r="H88" s="98"/>
      <c r="I88" s="3"/>
      <c r="J88" s="3"/>
      <c r="K88" s="3"/>
      <c r="L88" s="3"/>
      <c r="M88" s="3"/>
      <c r="N88" s="3"/>
      <c r="O88" s="3"/>
      <c r="P88" s="3"/>
      <c r="Q88" s="3"/>
      <c r="R88" s="3"/>
      <c r="S88" s="3"/>
      <c r="T88" s="3"/>
      <c r="U88" s="3"/>
    </row>
    <row r="89" spans="2:21" x14ac:dyDescent="0.3">
      <c r="B89" s="177" t="s">
        <v>124</v>
      </c>
      <c r="C89" s="179">
        <f>+C87-C88</f>
        <v>0</v>
      </c>
      <c r="D89" s="179">
        <f>+D87-D88</f>
        <v>0</v>
      </c>
      <c r="E89" s="179">
        <f>+E87-E88</f>
        <v>0</v>
      </c>
      <c r="F89" s="179">
        <f>+F87-F88</f>
        <v>0</v>
      </c>
      <c r="G89" s="178">
        <f>+G87-G88</f>
        <v>0</v>
      </c>
      <c r="H89" s="98"/>
      <c r="I89" s="3"/>
      <c r="J89" s="3"/>
      <c r="K89" s="3"/>
      <c r="L89" s="3"/>
      <c r="M89" s="3"/>
      <c r="N89" s="3"/>
      <c r="O89" s="3"/>
      <c r="P89" s="3"/>
      <c r="Q89" s="3"/>
      <c r="R89" s="3"/>
      <c r="S89" s="3"/>
      <c r="T89" s="3"/>
      <c r="U89" s="3"/>
    </row>
    <row r="90" spans="2:21" x14ac:dyDescent="0.3">
      <c r="B90" s="332" t="s">
        <v>140</v>
      </c>
      <c r="C90" s="26"/>
      <c r="D90" s="26"/>
      <c r="E90" s="26"/>
      <c r="F90" s="26"/>
      <c r="G90" s="63"/>
      <c r="H90" s="98"/>
      <c r="I90" s="3"/>
      <c r="J90" s="3"/>
      <c r="K90" s="3"/>
      <c r="L90" s="3"/>
      <c r="M90" s="3"/>
      <c r="N90" s="3"/>
      <c r="O90" s="3"/>
      <c r="P90" s="3"/>
      <c r="Q90" s="3"/>
      <c r="R90" s="3"/>
      <c r="S90" s="3"/>
      <c r="T90" s="3"/>
      <c r="U90" s="3"/>
    </row>
    <row r="91" spans="2:21" ht="13.5" thickBot="1" x14ac:dyDescent="0.35">
      <c r="B91" s="176" t="s">
        <v>141</v>
      </c>
      <c r="C91" s="175">
        <f>+C90-C87</f>
        <v>0</v>
      </c>
      <c r="D91" s="175">
        <f>+D90-D87</f>
        <v>0</v>
      </c>
      <c r="E91" s="175">
        <f>+E90-E87</f>
        <v>0</v>
      </c>
      <c r="F91" s="175">
        <f>+F90-F87</f>
        <v>0</v>
      </c>
      <c r="G91" s="175">
        <f>+G90-G87</f>
        <v>0</v>
      </c>
      <c r="H91" s="99"/>
      <c r="I91" s="3"/>
      <c r="J91" s="3"/>
      <c r="K91" s="3"/>
      <c r="L91" s="3"/>
      <c r="M91" s="3"/>
      <c r="N91" s="3"/>
      <c r="O91" s="3"/>
      <c r="P91" s="3"/>
      <c r="Q91" s="3"/>
      <c r="R91" s="3"/>
      <c r="S91" s="3"/>
      <c r="T91" s="3"/>
      <c r="U91" s="3"/>
    </row>
    <row r="92" spans="2:21" ht="13.5" thickBot="1" x14ac:dyDescent="0.35">
      <c r="B92" s="90" t="s">
        <v>125</v>
      </c>
      <c r="C92" s="96">
        <f>+(C89*C86)*12</f>
        <v>0</v>
      </c>
      <c r="D92" s="96">
        <f>+(D89*D86)*12</f>
        <v>0</v>
      </c>
      <c r="E92" s="96">
        <f>+(E89*E86)*12</f>
        <v>0</v>
      </c>
      <c r="F92" s="96">
        <f>+(F89*F86)*12</f>
        <v>0</v>
      </c>
      <c r="G92" s="96">
        <f>+(G89*G86)*12</f>
        <v>0</v>
      </c>
      <c r="H92" s="97">
        <f>SUM(C92:G92)</f>
        <v>0</v>
      </c>
      <c r="I92" s="3"/>
      <c r="J92" s="3"/>
      <c r="K92" s="3"/>
      <c r="L92" s="3"/>
      <c r="M92" s="3"/>
      <c r="N92" s="3"/>
      <c r="O92" s="3"/>
      <c r="P92" s="3"/>
      <c r="Q92" s="3"/>
      <c r="R92" s="3"/>
      <c r="S92" s="3"/>
      <c r="T92" s="3"/>
      <c r="U92" s="3"/>
    </row>
    <row r="93" spans="2:21" ht="13.5" thickBot="1" x14ac:dyDescent="0.35">
      <c r="B93" s="343"/>
      <c r="C93" s="78"/>
      <c r="D93" s="276"/>
      <c r="E93" s="3"/>
      <c r="F93" s="3"/>
      <c r="G93" s="3"/>
      <c r="H93" s="336"/>
      <c r="I93" s="3"/>
      <c r="J93" s="3"/>
      <c r="K93" s="3"/>
      <c r="L93" s="3"/>
      <c r="M93" s="3"/>
      <c r="N93" s="3"/>
      <c r="O93" s="3"/>
      <c r="P93" s="3"/>
      <c r="Q93" s="3"/>
      <c r="R93" s="3"/>
      <c r="S93" s="3"/>
      <c r="T93" s="3"/>
      <c r="U93" s="3"/>
    </row>
    <row r="94" spans="2:21" ht="13.5" thickBot="1" x14ac:dyDescent="0.35">
      <c r="B94" s="356" t="s">
        <v>629</v>
      </c>
      <c r="C94" s="86" t="s">
        <v>637</v>
      </c>
      <c r="D94" s="357"/>
      <c r="E94" s="357"/>
      <c r="F94" s="357"/>
      <c r="G94" s="357"/>
      <c r="H94" s="87"/>
      <c r="I94" s="3"/>
      <c r="J94" s="3"/>
      <c r="K94" s="3"/>
      <c r="L94" s="3"/>
      <c r="M94" s="3"/>
      <c r="N94" s="3"/>
      <c r="O94" s="3"/>
      <c r="P94" s="3"/>
      <c r="Q94" s="3"/>
      <c r="R94" s="3"/>
      <c r="S94" s="3"/>
      <c r="T94" s="3"/>
      <c r="U94" s="3"/>
    </row>
    <row r="95" spans="2:21" ht="13.5" thickBot="1" x14ac:dyDescent="0.35">
      <c r="B95" s="82" t="s">
        <v>115</v>
      </c>
      <c r="C95" s="83" t="s">
        <v>116</v>
      </c>
      <c r="D95" s="83" t="s">
        <v>117</v>
      </c>
      <c r="E95" s="83" t="s">
        <v>118</v>
      </c>
      <c r="F95" s="83" t="s">
        <v>119</v>
      </c>
      <c r="G95" s="330" t="s">
        <v>120</v>
      </c>
      <c r="H95" s="83" t="s">
        <v>121</v>
      </c>
      <c r="I95" s="3"/>
      <c r="J95" s="3"/>
      <c r="K95" s="3"/>
      <c r="L95" s="3"/>
      <c r="M95" s="3"/>
      <c r="N95" s="3"/>
      <c r="O95" s="3"/>
      <c r="P95" s="3"/>
      <c r="Q95" s="3"/>
      <c r="R95" s="3"/>
      <c r="S95" s="3"/>
      <c r="T95" s="3"/>
      <c r="U95" s="3"/>
    </row>
    <row r="96" spans="2:21" x14ac:dyDescent="0.3">
      <c r="B96" s="613" t="s">
        <v>448</v>
      </c>
      <c r="C96" s="360">
        <f>+(C41*C42)+(C52*C53)+(C63*C64)+(C74*C75)+(C85*C86)+(C30*C31)+(C19*C20)+(C8*C9)</f>
        <v>0</v>
      </c>
      <c r="D96" s="360">
        <f>+(D41*D42)+(D52*D53)+(D63*D64)+(D74*D75)+(D85*D86)+(D30*D31)+(D19*D20)+(D8*D9)</f>
        <v>0</v>
      </c>
      <c r="E96" s="360">
        <f>+(E41*E42)+(E52*E53)+(E63*E64)+(E74*E75)+(E85*E86)+(E30*E31)+(E19*E20)+(E8*E9)</f>
        <v>0</v>
      </c>
      <c r="F96" s="360">
        <f>+(F41*F42)+(F52*F53)+(F63*F64)+(F74*F75)+(F85*F86)+(F30*F31)+(F19*F20)+(F8*F9)</f>
        <v>0</v>
      </c>
      <c r="G96" s="360">
        <f>+(G41*G42)+(G52*G53)+(G63*G64)+(G74*G75)+(G85*G86)+(G30*G31)+(G19*G20)+(G8*G9)</f>
        <v>0</v>
      </c>
      <c r="H96" s="182">
        <f>SUM(C96:G96)</f>
        <v>0</v>
      </c>
      <c r="I96" s="3"/>
      <c r="J96" s="3"/>
      <c r="K96" s="3"/>
      <c r="L96" s="3"/>
      <c r="M96" s="3"/>
      <c r="N96" s="3"/>
      <c r="O96" s="3"/>
      <c r="P96" s="3"/>
      <c r="Q96" s="3"/>
      <c r="R96" s="3"/>
      <c r="S96" s="3"/>
      <c r="T96" s="3"/>
      <c r="U96" s="3"/>
    </row>
    <row r="97" spans="2:21" x14ac:dyDescent="0.3">
      <c r="B97" s="177" t="s">
        <v>122</v>
      </c>
      <c r="C97" s="361">
        <f>+C86+C75+C64+C53+C42+C31+C20+C9</f>
        <v>0</v>
      </c>
      <c r="D97" s="361">
        <f>+D86+D75+D64+D53+D42+D31+D20+D9</f>
        <v>0</v>
      </c>
      <c r="E97" s="361">
        <f>+E86+E75+E64+E53+E42+E31+E20+E9</f>
        <v>0</v>
      </c>
      <c r="F97" s="361">
        <f>+F86+F75+F64+F53+F42+F31+F20+F9</f>
        <v>0</v>
      </c>
      <c r="G97" s="361">
        <f>+G86+G75+G64+G53+G42+G31+G20+G9</f>
        <v>0</v>
      </c>
      <c r="H97" s="181">
        <f>SUM(C97:G97)</f>
        <v>0</v>
      </c>
      <c r="I97" s="344"/>
      <c r="J97" s="344"/>
      <c r="K97" s="3"/>
      <c r="L97" s="3"/>
      <c r="M97" s="3"/>
      <c r="N97" s="3"/>
      <c r="O97" s="3"/>
      <c r="P97" s="3"/>
      <c r="Q97" s="3"/>
      <c r="R97" s="3"/>
      <c r="S97" s="3"/>
      <c r="T97" s="3"/>
      <c r="U97" s="3"/>
    </row>
    <row r="98" spans="2:21" ht="14.5" x14ac:dyDescent="0.3">
      <c r="B98" s="333" t="s">
        <v>133</v>
      </c>
      <c r="C98" s="362">
        <v>0</v>
      </c>
      <c r="D98" s="363"/>
      <c r="E98" s="363"/>
      <c r="F98" s="363"/>
      <c r="G98" s="363">
        <v>0</v>
      </c>
      <c r="H98" s="100" t="s">
        <v>56</v>
      </c>
      <c r="I98" s="345"/>
      <c r="J98" s="344"/>
      <c r="K98" s="3"/>
      <c r="L98" s="3"/>
      <c r="M98" s="3"/>
      <c r="N98" s="3"/>
      <c r="O98" s="3"/>
      <c r="P98" s="3"/>
      <c r="Q98" s="3"/>
      <c r="R98" s="3"/>
      <c r="S98" s="3"/>
      <c r="T98" s="3"/>
      <c r="U98" s="3"/>
    </row>
    <row r="99" spans="2:21" x14ac:dyDescent="0.3">
      <c r="B99" s="334" t="s">
        <v>123</v>
      </c>
      <c r="C99" s="364">
        <v>0</v>
      </c>
      <c r="D99" s="365">
        <v>0</v>
      </c>
      <c r="E99" s="365">
        <v>0</v>
      </c>
      <c r="F99" s="365"/>
      <c r="G99" s="365">
        <v>0</v>
      </c>
      <c r="H99" s="100" t="s">
        <v>56</v>
      </c>
      <c r="I99" s="345"/>
      <c r="J99" s="344"/>
      <c r="K99" s="3"/>
      <c r="L99" s="3"/>
      <c r="M99" s="3"/>
      <c r="N99" s="3"/>
      <c r="O99" s="3"/>
      <c r="P99" s="3"/>
      <c r="Q99" s="3"/>
      <c r="R99" s="3"/>
      <c r="S99" s="3"/>
      <c r="T99" s="3"/>
      <c r="U99" s="3"/>
    </row>
    <row r="100" spans="2:21" ht="13.5" thickBot="1" x14ac:dyDescent="0.35">
      <c r="B100" s="346" t="s">
        <v>124</v>
      </c>
      <c r="C100" s="88">
        <v>0</v>
      </c>
      <c r="D100" s="88">
        <v>0</v>
      </c>
      <c r="E100" s="88">
        <v>0</v>
      </c>
      <c r="F100" s="88">
        <v>0</v>
      </c>
      <c r="G100" s="88">
        <v>0</v>
      </c>
      <c r="H100" s="100" t="s">
        <v>56</v>
      </c>
      <c r="I100" s="345"/>
      <c r="J100" s="344"/>
      <c r="K100" s="3"/>
      <c r="L100" s="3"/>
      <c r="M100" s="3"/>
      <c r="N100" s="3"/>
      <c r="O100" s="3"/>
      <c r="P100" s="3"/>
      <c r="Q100" s="3"/>
      <c r="R100" s="3"/>
      <c r="S100" s="3"/>
      <c r="T100" s="3"/>
      <c r="U100" s="3"/>
    </row>
    <row r="101" spans="2:21" ht="13.5" thickBot="1" x14ac:dyDescent="0.35">
      <c r="B101" s="91" t="s">
        <v>125</v>
      </c>
      <c r="C101" s="101">
        <f>+C92+C81+C70+C59+C48</f>
        <v>0</v>
      </c>
      <c r="D101" s="101">
        <f>+D92+D81+D70+D59+D48</f>
        <v>0</v>
      </c>
      <c r="E101" s="101">
        <f>+E92+E81+E70+E59+E48</f>
        <v>0</v>
      </c>
      <c r="F101" s="101">
        <f>+F92+F81+F70+F59+F48</f>
        <v>0</v>
      </c>
      <c r="G101" s="101">
        <f>+G92+G81+G70+G59+G48</f>
        <v>0</v>
      </c>
      <c r="H101" s="102">
        <f>SUM(C101:G101)</f>
        <v>0</v>
      </c>
      <c r="I101" s="345"/>
      <c r="J101" s="344"/>
      <c r="K101" s="3"/>
      <c r="L101" s="3"/>
      <c r="M101" s="3"/>
      <c r="N101" s="3"/>
      <c r="O101" s="3"/>
      <c r="P101" s="3"/>
      <c r="Q101" s="3"/>
      <c r="R101" s="3"/>
      <c r="S101" s="3"/>
      <c r="T101" s="81"/>
      <c r="U101" s="3"/>
    </row>
    <row r="102" spans="2:21" ht="15" thickBot="1" x14ac:dyDescent="0.35">
      <c r="B102" s="347" t="s">
        <v>134</v>
      </c>
      <c r="C102" s="936"/>
      <c r="D102" s="937"/>
      <c r="E102" s="937"/>
      <c r="F102" s="937"/>
      <c r="G102" s="938"/>
      <c r="H102" s="939">
        <f>SUM(C102:G102)</f>
        <v>0</v>
      </c>
      <c r="I102" s="81"/>
      <c r="J102" s="81"/>
      <c r="K102" s="81"/>
      <c r="L102" s="81"/>
      <c r="M102" s="81"/>
      <c r="N102" s="81"/>
      <c r="O102" s="81"/>
      <c r="P102" s="81"/>
      <c r="Q102" s="81"/>
      <c r="R102" s="81"/>
      <c r="S102" s="81"/>
      <c r="T102" s="81"/>
    </row>
    <row r="103" spans="2:21" x14ac:dyDescent="0.3">
      <c r="B103" s="21" t="s">
        <v>135</v>
      </c>
      <c r="G103" s="1"/>
      <c r="H103" s="612" t="e">
        <f>+#REF!</f>
        <v>#REF!</v>
      </c>
      <c r="J103" s="3"/>
      <c r="K103" s="81"/>
      <c r="L103" s="81"/>
      <c r="M103" s="81"/>
      <c r="N103" s="81"/>
      <c r="O103" s="81"/>
      <c r="P103" s="81"/>
      <c r="Q103" s="81"/>
      <c r="R103" s="81"/>
      <c r="S103" s="81"/>
      <c r="T103" s="81"/>
    </row>
    <row r="104" spans="2:21" x14ac:dyDescent="0.3">
      <c r="B104" s="21" t="s">
        <v>136</v>
      </c>
      <c r="G104" s="612">
        <v>8609</v>
      </c>
      <c r="H104" s="242">
        <f ca="1">+TODAY()</f>
        <v>45659</v>
      </c>
      <c r="J104" s="3"/>
      <c r="K104" s="81"/>
      <c r="L104" s="81"/>
      <c r="M104" s="81"/>
      <c r="N104" s="81"/>
      <c r="O104" s="81"/>
      <c r="P104" s="81"/>
      <c r="Q104" s="81"/>
      <c r="R104" s="81"/>
      <c r="S104" s="81"/>
      <c r="T104" s="81"/>
    </row>
    <row r="105" spans="2:21" x14ac:dyDescent="0.3">
      <c r="J105" s="3"/>
      <c r="K105" s="81"/>
      <c r="L105" s="81"/>
      <c r="M105" s="81"/>
      <c r="N105" s="81"/>
      <c r="O105" s="81"/>
      <c r="P105" s="81"/>
      <c r="Q105" s="81"/>
      <c r="R105" s="81"/>
      <c r="S105" s="81"/>
      <c r="T105" s="81"/>
    </row>
    <row r="106" spans="2:21" ht="14.5" x14ac:dyDescent="0.35">
      <c r="B106" s="185"/>
      <c r="C106" s="185"/>
      <c r="D106" s="185"/>
      <c r="E106" s="185"/>
      <c r="F106" s="185"/>
      <c r="G106" s="185"/>
      <c r="H106" s="185"/>
      <c r="I106" s="185"/>
      <c r="J106" s="3"/>
      <c r="K106" s="80"/>
      <c r="L106" s="81"/>
      <c r="M106" s="81"/>
      <c r="N106" s="81"/>
      <c r="O106" s="81"/>
      <c r="P106" s="81"/>
      <c r="Q106" s="81"/>
      <c r="R106" s="81"/>
      <c r="S106" s="81"/>
      <c r="T106" s="81"/>
    </row>
    <row r="107" spans="2:21" x14ac:dyDescent="0.3">
      <c r="B107" s="348"/>
      <c r="C107" s="349"/>
      <c r="D107" s="349"/>
      <c r="E107" s="349"/>
      <c r="F107" s="81"/>
      <c r="G107" s="3"/>
      <c r="H107" s="3"/>
      <c r="I107" s="3"/>
      <c r="J107" s="3"/>
      <c r="K107" s="81"/>
      <c r="L107" s="80"/>
      <c r="M107" s="81"/>
      <c r="N107" s="81"/>
      <c r="O107" s="81"/>
      <c r="P107" s="81"/>
      <c r="Q107" s="81"/>
      <c r="R107" s="81"/>
      <c r="S107" s="81"/>
      <c r="T107" s="81"/>
    </row>
    <row r="108" spans="2:21" x14ac:dyDescent="0.3">
      <c r="B108" s="80"/>
      <c r="C108" s="80"/>
      <c r="D108" s="80"/>
      <c r="E108" s="350"/>
      <c r="F108" s="81"/>
      <c r="G108" s="3"/>
      <c r="H108" s="3"/>
      <c r="I108" s="3"/>
      <c r="J108" s="3"/>
      <c r="K108" s="3"/>
      <c r="L108" s="81"/>
      <c r="M108" s="81"/>
      <c r="N108" s="81"/>
      <c r="O108" s="81"/>
      <c r="P108" s="81"/>
      <c r="Q108" s="81"/>
      <c r="R108" s="81"/>
      <c r="S108" s="81"/>
      <c r="T108" s="81"/>
    </row>
    <row r="109" spans="2:21" x14ac:dyDescent="0.3">
      <c r="B109" s="80"/>
      <c r="C109" s="80"/>
      <c r="D109" s="80"/>
      <c r="E109" s="350"/>
      <c r="F109" s="80"/>
      <c r="G109" s="281"/>
      <c r="H109" s="3"/>
      <c r="I109" s="3"/>
      <c r="J109" s="3"/>
      <c r="K109" s="3"/>
      <c r="L109" s="3"/>
      <c r="M109" s="81"/>
      <c r="N109" s="81"/>
      <c r="O109" s="81"/>
      <c r="P109" s="81"/>
      <c r="Q109" s="81"/>
      <c r="R109" s="81"/>
      <c r="S109" s="81"/>
      <c r="T109" s="81"/>
    </row>
    <row r="110" spans="2:21" x14ac:dyDescent="0.3">
      <c r="B110" s="80"/>
      <c r="C110" s="80"/>
      <c r="D110" s="80"/>
      <c r="E110" s="350"/>
      <c r="F110" s="351"/>
      <c r="G110" s="81"/>
      <c r="H110" s="3"/>
      <c r="I110" s="3"/>
      <c r="J110" s="3"/>
      <c r="K110" s="3"/>
      <c r="L110" s="3"/>
      <c r="M110" s="81"/>
      <c r="N110" s="81"/>
      <c r="O110" s="81"/>
      <c r="P110" s="81"/>
      <c r="Q110" s="81"/>
      <c r="R110" s="81"/>
      <c r="S110" s="81"/>
      <c r="T110" s="81"/>
    </row>
    <row r="111" spans="2:21" x14ac:dyDescent="0.3">
      <c r="B111" s="80"/>
      <c r="C111" s="80"/>
      <c r="D111" s="80"/>
      <c r="E111" s="350"/>
      <c r="F111" s="351"/>
      <c r="G111" s="81"/>
      <c r="H111" s="3"/>
      <c r="I111" s="3"/>
      <c r="J111" s="3"/>
      <c r="K111" s="3"/>
      <c r="L111" s="3"/>
      <c r="M111" s="81"/>
      <c r="N111" s="81"/>
      <c r="O111" s="81"/>
      <c r="P111" s="81"/>
      <c r="Q111" s="81"/>
      <c r="R111" s="81"/>
      <c r="S111" s="81"/>
      <c r="T111" s="81"/>
    </row>
    <row r="112" spans="2:21" x14ac:dyDescent="0.3">
      <c r="B112" s="80"/>
      <c r="C112" s="350"/>
      <c r="D112" s="350"/>
      <c r="E112" s="350"/>
      <c r="F112" s="80"/>
      <c r="G112" s="281"/>
      <c r="H112" s="3"/>
      <c r="I112" s="3"/>
      <c r="J112" s="3"/>
      <c r="K112" s="3"/>
      <c r="L112" s="3"/>
      <c r="M112" s="81"/>
      <c r="N112" s="81"/>
      <c r="O112" s="81"/>
      <c r="P112" s="81"/>
      <c r="Q112" s="81"/>
      <c r="R112" s="81"/>
      <c r="S112" s="81"/>
      <c r="T112" s="81"/>
    </row>
    <row r="113" spans="2:20" x14ac:dyDescent="0.3">
      <c r="B113" s="80"/>
      <c r="C113" s="80"/>
      <c r="D113" s="80"/>
      <c r="E113" s="80"/>
      <c r="F113" s="80"/>
      <c r="G113" s="281"/>
      <c r="H113" s="3"/>
      <c r="I113" s="3"/>
      <c r="J113" s="3"/>
      <c r="K113" s="3"/>
      <c r="L113" s="3"/>
      <c r="M113" s="81"/>
      <c r="N113" s="81"/>
      <c r="O113" s="81"/>
      <c r="P113" s="81"/>
      <c r="Q113" s="81"/>
      <c r="R113" s="81"/>
      <c r="S113" s="81"/>
      <c r="T113" s="81"/>
    </row>
    <row r="114" spans="2:20" x14ac:dyDescent="0.3">
      <c r="B114" s="3"/>
      <c r="C114" s="3"/>
      <c r="D114" s="81"/>
      <c r="E114" s="81"/>
      <c r="F114" s="81"/>
      <c r="G114" s="281"/>
      <c r="H114" s="3"/>
      <c r="I114" s="3"/>
      <c r="J114" s="3"/>
      <c r="K114" s="3"/>
      <c r="L114" s="3"/>
      <c r="M114" s="3"/>
      <c r="N114" s="3"/>
      <c r="O114" s="3"/>
      <c r="P114" s="3"/>
      <c r="Q114" s="3"/>
      <c r="R114" s="3"/>
      <c r="S114" s="3"/>
      <c r="T114" s="3"/>
    </row>
    <row r="115" spans="2:20" x14ac:dyDescent="0.3">
      <c r="B115" s="3"/>
      <c r="C115" s="3"/>
      <c r="D115" s="81"/>
      <c r="E115" s="81"/>
      <c r="F115" s="81"/>
      <c r="G115" s="81"/>
      <c r="H115" s="3"/>
      <c r="I115" s="3"/>
      <c r="J115" s="3"/>
      <c r="K115" s="3"/>
      <c r="L115" s="3"/>
      <c r="M115" s="3"/>
      <c r="N115" s="3"/>
      <c r="O115" s="3"/>
      <c r="P115" s="3"/>
      <c r="Q115" s="3"/>
      <c r="R115" s="3"/>
      <c r="S115" s="3"/>
      <c r="T115" s="3"/>
    </row>
    <row r="116" spans="2:20" x14ac:dyDescent="0.3">
      <c r="B116" s="3"/>
      <c r="C116" s="3"/>
      <c r="D116" s="3"/>
      <c r="E116" s="3"/>
      <c r="F116" s="3"/>
      <c r="G116" s="3"/>
      <c r="H116" s="3"/>
      <c r="I116" s="3"/>
      <c r="J116" s="3"/>
      <c r="K116" s="3"/>
      <c r="L116" s="3"/>
      <c r="M116" s="3"/>
      <c r="N116" s="3"/>
      <c r="O116" s="3"/>
      <c r="P116" s="3"/>
      <c r="Q116" s="3"/>
      <c r="R116" s="3"/>
      <c r="S116" s="3"/>
      <c r="T116" s="3"/>
    </row>
    <row r="117" spans="2:20" x14ac:dyDescent="0.3">
      <c r="B117" s="3"/>
      <c r="C117" s="3"/>
      <c r="D117" s="3"/>
      <c r="E117" s="3"/>
      <c r="F117" s="3"/>
      <c r="G117" s="3"/>
      <c r="H117" s="3"/>
      <c r="I117" s="3"/>
      <c r="J117" s="3"/>
      <c r="K117" s="3"/>
      <c r="L117" s="3"/>
      <c r="M117" s="3"/>
      <c r="N117" s="3"/>
      <c r="O117" s="3"/>
      <c r="P117" s="3"/>
      <c r="Q117" s="3"/>
    </row>
    <row r="118" spans="2:20" x14ac:dyDescent="0.3">
      <c r="B118" s="3"/>
      <c r="C118" s="3"/>
      <c r="D118" s="3"/>
      <c r="E118" s="3"/>
      <c r="F118" s="3"/>
      <c r="G118" s="3"/>
      <c r="H118" s="3"/>
      <c r="I118" s="3"/>
      <c r="J118" s="3"/>
      <c r="K118" s="3"/>
      <c r="L118" s="3"/>
      <c r="M118" s="3"/>
      <c r="N118" s="3"/>
      <c r="O118" s="3"/>
      <c r="P118" s="3"/>
      <c r="Q118" s="3"/>
    </row>
    <row r="119" spans="2:20" x14ac:dyDescent="0.3">
      <c r="B119" s="3"/>
      <c r="C119" s="3"/>
      <c r="D119" s="3"/>
      <c r="E119" s="3"/>
      <c r="F119" s="3"/>
      <c r="G119" s="3"/>
      <c r="H119" s="3"/>
      <c r="I119" s="3"/>
      <c r="J119" s="3"/>
      <c r="K119" s="3"/>
      <c r="L119" s="3"/>
      <c r="M119" s="3"/>
      <c r="N119" s="3"/>
      <c r="O119" s="3"/>
      <c r="P119" s="3"/>
      <c r="Q119" s="3"/>
    </row>
    <row r="120" spans="2:20" x14ac:dyDescent="0.3">
      <c r="B120" s="3"/>
      <c r="C120" s="3"/>
      <c r="D120" s="3"/>
      <c r="E120" s="3"/>
      <c r="F120" s="3"/>
      <c r="G120" s="3"/>
      <c r="H120" s="3"/>
      <c r="I120" s="3"/>
      <c r="J120" s="3"/>
      <c r="K120" s="3"/>
      <c r="L120" s="3"/>
      <c r="M120" s="3"/>
      <c r="N120" s="3"/>
      <c r="O120" s="3"/>
      <c r="P120" s="3"/>
      <c r="Q120" s="3"/>
    </row>
    <row r="121" spans="2:20" x14ac:dyDescent="0.3">
      <c r="B121" s="3"/>
      <c r="C121" s="3"/>
      <c r="D121" s="3"/>
      <c r="E121" s="3"/>
      <c r="F121" s="3"/>
      <c r="G121" s="3"/>
      <c r="H121" s="3"/>
      <c r="I121" s="3"/>
      <c r="J121" s="3"/>
      <c r="K121" s="3"/>
      <c r="L121" s="3"/>
      <c r="M121" s="3"/>
      <c r="N121" s="3"/>
      <c r="O121" s="3"/>
      <c r="P121" s="3"/>
      <c r="Q121" s="3"/>
    </row>
    <row r="122" spans="2:20" x14ac:dyDescent="0.3">
      <c r="B122" s="3"/>
      <c r="C122" s="3"/>
      <c r="D122" s="3"/>
      <c r="E122" s="3"/>
      <c r="F122" s="3"/>
      <c r="G122" s="3"/>
      <c r="H122" s="81"/>
      <c r="I122" s="3"/>
      <c r="J122" s="3"/>
      <c r="K122" s="3"/>
      <c r="L122" s="3"/>
      <c r="M122" s="3"/>
      <c r="N122" s="3"/>
      <c r="O122" s="3"/>
      <c r="P122" s="3"/>
      <c r="Q122" s="3"/>
    </row>
    <row r="123" spans="2:20" x14ac:dyDescent="0.3">
      <c r="B123" s="3"/>
      <c r="C123" s="3"/>
      <c r="D123" s="3"/>
      <c r="E123" s="3"/>
      <c r="F123" s="3"/>
      <c r="G123" s="3"/>
      <c r="H123" s="81"/>
      <c r="I123" s="3"/>
      <c r="J123" s="3"/>
      <c r="K123" s="3"/>
      <c r="L123" s="3"/>
      <c r="M123" s="3"/>
      <c r="N123" s="3"/>
      <c r="O123" s="3"/>
      <c r="P123" s="3"/>
      <c r="Q123" s="3"/>
    </row>
    <row r="124" spans="2:20" x14ac:dyDescent="0.3">
      <c r="B124" s="3"/>
      <c r="C124" s="3"/>
      <c r="D124" s="3"/>
      <c r="E124" s="3"/>
      <c r="F124" s="3"/>
      <c r="G124" s="3"/>
      <c r="H124" s="81"/>
      <c r="I124" s="3"/>
      <c r="J124" s="3"/>
      <c r="K124" s="3"/>
      <c r="L124" s="3"/>
      <c r="M124" s="3"/>
      <c r="N124" s="3"/>
      <c r="O124" s="3"/>
      <c r="P124" s="3"/>
      <c r="Q124" s="3"/>
    </row>
    <row r="125" spans="2:20" x14ac:dyDescent="0.3">
      <c r="B125" s="3"/>
      <c r="C125" s="3"/>
      <c r="D125" s="3"/>
      <c r="E125" s="3"/>
      <c r="F125" s="3"/>
      <c r="G125" s="3"/>
      <c r="H125" s="81"/>
      <c r="I125" s="3"/>
      <c r="J125" s="3"/>
      <c r="K125" s="3"/>
      <c r="L125" s="3"/>
      <c r="M125" s="3"/>
      <c r="N125" s="3"/>
      <c r="O125" s="3"/>
      <c r="P125" s="3"/>
      <c r="Q125" s="3"/>
    </row>
    <row r="126" spans="2:20" x14ac:dyDescent="0.3">
      <c r="B126" s="3"/>
      <c r="C126" s="3"/>
      <c r="D126" s="3"/>
      <c r="E126" s="3"/>
      <c r="F126" s="3"/>
      <c r="G126" s="3"/>
      <c r="H126" s="81"/>
      <c r="I126" s="3"/>
      <c r="J126" s="3"/>
      <c r="K126" s="3"/>
      <c r="L126" s="3"/>
      <c r="M126" s="3"/>
      <c r="N126" s="3"/>
      <c r="O126" s="3"/>
      <c r="P126" s="3"/>
      <c r="Q126" s="3"/>
    </row>
    <row r="127" spans="2:20" x14ac:dyDescent="0.3">
      <c r="B127" s="3"/>
      <c r="C127" s="3"/>
      <c r="D127" s="3"/>
      <c r="E127" s="3"/>
      <c r="F127" s="3"/>
      <c r="G127" s="3"/>
      <c r="H127" s="81"/>
      <c r="I127" s="3"/>
      <c r="J127" s="3"/>
      <c r="K127" s="3"/>
      <c r="L127" s="3"/>
      <c r="M127" s="3"/>
      <c r="N127" s="3"/>
      <c r="O127" s="3"/>
      <c r="P127" s="3"/>
      <c r="Q127" s="3"/>
    </row>
    <row r="128" spans="2:20" x14ac:dyDescent="0.3">
      <c r="B128" s="3"/>
      <c r="C128" s="3"/>
      <c r="D128" s="3"/>
      <c r="E128" s="3"/>
      <c r="F128" s="3"/>
      <c r="G128" s="81"/>
      <c r="H128" s="81"/>
      <c r="I128" s="3"/>
      <c r="J128" s="3"/>
      <c r="K128" s="3"/>
      <c r="L128" s="3"/>
      <c r="M128" s="3"/>
      <c r="N128" s="3"/>
      <c r="O128" s="3"/>
      <c r="P128" s="3"/>
      <c r="Q128" s="3"/>
    </row>
    <row r="129" spans="2:17" x14ac:dyDescent="0.3">
      <c r="B129" s="81"/>
      <c r="C129" s="81"/>
      <c r="D129" s="81"/>
      <c r="E129" s="81"/>
      <c r="F129" s="81"/>
      <c r="G129" s="81"/>
      <c r="H129" s="81"/>
      <c r="I129" s="3"/>
      <c r="J129" s="3"/>
      <c r="K129" s="3"/>
      <c r="L129" s="3"/>
      <c r="M129" s="3"/>
      <c r="N129" s="3"/>
      <c r="O129" s="3"/>
      <c r="P129" s="3"/>
      <c r="Q129" s="3"/>
    </row>
  </sheetData>
  <sheetProtection algorithmName="SHA-512" hashValue="+iCDxWfyURWbyd6l2FYH30W1BJkt0WhizUjGkDs0t4uKcc99ZHQvx3+wOUSUqHZPYgQskXSAt79YaVwYIBCcoA==" saltValue="QgkroaMDiy0D2ylL26fTjg==" spinCount="100000" sheet="1" objects="1" scenarios="1"/>
  <mergeCells count="2">
    <mergeCell ref="B1:H1"/>
    <mergeCell ref="B2:H2"/>
  </mergeCells>
  <pageMargins left="0.7" right="0.7" top="0.75" bottom="0.75" header="0.3" footer="0.3"/>
  <pageSetup scale="5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rgb="FFCC99FF"/>
    <pageSetUpPr fitToPage="1"/>
  </sheetPr>
  <dimension ref="A1:L632"/>
  <sheetViews>
    <sheetView showGridLines="0" zoomScale="70" zoomScaleNormal="70" workbookViewId="0">
      <selection activeCell="J18" sqref="J18"/>
    </sheetView>
  </sheetViews>
  <sheetFormatPr defaultColWidth="9.1796875" defaultRowHeight="13" x14ac:dyDescent="0.3"/>
  <cols>
    <col min="1" max="1" width="2.81640625" style="21" customWidth="1"/>
    <col min="2" max="2" width="13.54296875" style="21" customWidth="1"/>
    <col min="3" max="3" width="2.81640625" style="21" customWidth="1"/>
    <col min="4" max="4" width="6.7265625" style="21" customWidth="1"/>
    <col min="5" max="5" width="63.26953125" style="21" customWidth="1"/>
    <col min="6" max="6" width="9.1796875" style="21"/>
    <col min="7" max="7" width="19.7265625" style="21" customWidth="1"/>
    <col min="8" max="8" width="14.453125" style="21" customWidth="1"/>
    <col min="9" max="16384" width="9.1796875" style="21"/>
  </cols>
  <sheetData>
    <row r="1" spans="2:9" ht="13.5" thickBot="1" x14ac:dyDescent="0.35">
      <c r="B1" s="2283" t="e">
        <f>#REF!</f>
        <v>#REF!</v>
      </c>
      <c r="C1" s="2284"/>
      <c r="D1" s="2284"/>
      <c r="E1" s="2284"/>
      <c r="F1" s="2284"/>
      <c r="G1" s="2284"/>
      <c r="H1" s="2285"/>
      <c r="I1" s="3"/>
    </row>
    <row r="2" spans="2:9" ht="34.5" customHeight="1" thickBot="1" x14ac:dyDescent="0.35">
      <c r="B2" s="2286" t="s">
        <v>260</v>
      </c>
      <c r="C2" s="2287"/>
      <c r="D2" s="2287"/>
      <c r="E2" s="2287"/>
      <c r="F2" s="2287"/>
      <c r="G2" s="2287"/>
      <c r="H2" s="2288"/>
      <c r="I2" s="3"/>
    </row>
    <row r="3" spans="2:9" ht="13.5" thickBot="1" x14ac:dyDescent="0.35">
      <c r="B3" s="105"/>
      <c r="C3" s="381"/>
      <c r="D3" s="381"/>
      <c r="E3" s="239"/>
      <c r="F3" s="761"/>
      <c r="G3" s="1044"/>
      <c r="H3" s="763"/>
      <c r="I3" s="3"/>
    </row>
    <row r="4" spans="2:9" ht="13.5" thickBot="1" x14ac:dyDescent="0.35">
      <c r="B4" s="2477" t="s">
        <v>142</v>
      </c>
      <c r="C4" s="2478"/>
      <c r="D4" s="382">
        <f>+'Rent Summary (8609)'!H97+'Rent Summary (8609)'!H102</f>
        <v>0</v>
      </c>
      <c r="E4" s="1"/>
      <c r="F4" s="1"/>
      <c r="G4" s="1046" t="s">
        <v>143</v>
      </c>
      <c r="H4" s="1045" t="s">
        <v>144</v>
      </c>
      <c r="I4" s="3"/>
    </row>
    <row r="5" spans="2:9" ht="13.5" thickBot="1" x14ac:dyDescent="0.35">
      <c r="B5" s="106" t="s">
        <v>145</v>
      </c>
      <c r="C5" s="383"/>
      <c r="D5" s="107"/>
      <c r="E5" s="107"/>
      <c r="F5" s="384"/>
      <c r="G5" s="385"/>
      <c r="H5" s="121"/>
      <c r="I5" s="3"/>
    </row>
    <row r="6" spans="2:9" x14ac:dyDescent="0.3">
      <c r="B6" s="366">
        <v>1</v>
      </c>
      <c r="C6" s="367"/>
      <c r="D6" s="281" t="s">
        <v>146</v>
      </c>
      <c r="E6" s="281"/>
      <c r="F6" s="368"/>
      <c r="G6" s="168">
        <f>+'Rent Summary (8609)'!H101</f>
        <v>0</v>
      </c>
      <c r="H6" s="619" t="e">
        <f>+G6/D4</f>
        <v>#DIV/0!</v>
      </c>
      <c r="I6" s="3"/>
    </row>
    <row r="7" spans="2:9" x14ac:dyDescent="0.3">
      <c r="B7" s="369">
        <v>2</v>
      </c>
      <c r="C7" s="370"/>
      <c r="D7" s="371" t="s">
        <v>147</v>
      </c>
      <c r="E7" s="371"/>
      <c r="F7" s="371"/>
      <c r="G7" s="122"/>
      <c r="H7" s="620" t="e">
        <f>+G7/D4</f>
        <v>#DIV/0!</v>
      </c>
      <c r="I7" s="3"/>
    </row>
    <row r="8" spans="2:9" x14ac:dyDescent="0.3">
      <c r="B8" s="369">
        <v>3</v>
      </c>
      <c r="C8" s="370"/>
      <c r="D8" s="371" t="s">
        <v>148</v>
      </c>
      <c r="E8" s="371"/>
      <c r="F8" s="371"/>
      <c r="G8" s="122"/>
      <c r="H8" s="620" t="e">
        <f>+G8/D4</f>
        <v>#DIV/0!</v>
      </c>
      <c r="I8" s="3"/>
    </row>
    <row r="9" spans="2:9" x14ac:dyDescent="0.3">
      <c r="B9" s="369">
        <v>4</v>
      </c>
      <c r="C9" s="370"/>
      <c r="D9" s="371" t="s">
        <v>149</v>
      </c>
      <c r="E9" s="371"/>
      <c r="F9" s="372"/>
      <c r="G9" s="122"/>
      <c r="H9" s="620" t="e">
        <f>+G9/D4</f>
        <v>#DIV/0!</v>
      </c>
      <c r="I9" s="3"/>
    </row>
    <row r="10" spans="2:9" x14ac:dyDescent="0.3">
      <c r="B10" s="369"/>
      <c r="C10" s="370"/>
      <c r="D10" s="371"/>
      <c r="E10" s="371" t="s">
        <v>150</v>
      </c>
      <c r="F10" s="372"/>
      <c r="G10" s="138">
        <f>SUM(G6:G9)</f>
        <v>0</v>
      </c>
      <c r="H10" s="620" t="e">
        <f>+G10/D4</f>
        <v>#DIV/0!</v>
      </c>
      <c r="I10" s="3"/>
    </row>
    <row r="11" spans="2:9" x14ac:dyDescent="0.3">
      <c r="B11" s="369">
        <v>5</v>
      </c>
      <c r="C11" s="370"/>
      <c r="D11" s="371" t="s">
        <v>151</v>
      </c>
      <c r="E11" s="371"/>
      <c r="F11" s="615">
        <f>+'Rent Summary (8609)'!C4</f>
        <v>0</v>
      </c>
      <c r="G11" s="138">
        <f>-(G10*F11)</f>
        <v>0</v>
      </c>
      <c r="H11" s="620" t="e">
        <f>+G11/D4</f>
        <v>#DIV/0!</v>
      </c>
      <c r="I11" s="3"/>
    </row>
    <row r="12" spans="2:9" x14ac:dyDescent="0.3">
      <c r="B12" s="369">
        <v>6</v>
      </c>
      <c r="C12" s="370"/>
      <c r="D12" s="371" t="s">
        <v>152</v>
      </c>
      <c r="E12" s="371"/>
      <c r="F12" s="372"/>
      <c r="G12" s="122"/>
      <c r="H12" s="620" t="e">
        <f>+G12/D4</f>
        <v>#DIV/0!</v>
      </c>
      <c r="I12" s="3"/>
    </row>
    <row r="13" spans="2:9" ht="13.5" thickBot="1" x14ac:dyDescent="0.35">
      <c r="B13" s="369">
        <v>7</v>
      </c>
      <c r="C13" s="370"/>
      <c r="D13" s="371" t="s">
        <v>151</v>
      </c>
      <c r="E13" s="371"/>
      <c r="F13" s="614">
        <v>0.5</v>
      </c>
      <c r="G13" s="138">
        <f>-(G12*F13)</f>
        <v>0</v>
      </c>
      <c r="H13" s="620" t="e">
        <f>+G13/D4</f>
        <v>#DIV/0!</v>
      </c>
      <c r="I13" s="3"/>
    </row>
    <row r="14" spans="2:9" ht="13.5" thickBot="1" x14ac:dyDescent="0.35">
      <c r="B14" s="108">
        <v>8</v>
      </c>
      <c r="C14" s="389"/>
      <c r="D14" s="109" t="s">
        <v>153</v>
      </c>
      <c r="E14" s="109"/>
      <c r="F14" s="109"/>
      <c r="G14" s="128">
        <f>+SUM(G10:G11)+SUM(G12:G13)</f>
        <v>0</v>
      </c>
      <c r="H14" s="129" t="e">
        <f>+G14/D4</f>
        <v>#DIV/0!</v>
      </c>
      <c r="I14" s="3"/>
    </row>
    <row r="15" spans="2:9" ht="13.5" thickBot="1" x14ac:dyDescent="0.35">
      <c r="B15" s="115" t="s">
        <v>154</v>
      </c>
      <c r="C15" s="390"/>
      <c r="D15" s="116" t="s">
        <v>155</v>
      </c>
      <c r="E15" s="116"/>
      <c r="F15" s="391"/>
      <c r="G15" s="392"/>
      <c r="H15" s="121"/>
      <c r="I15" s="3"/>
    </row>
    <row r="16" spans="2:9" x14ac:dyDescent="0.3">
      <c r="B16" s="366">
        <v>9</v>
      </c>
      <c r="C16" s="367"/>
      <c r="D16" s="373"/>
      <c r="E16" s="281" t="s">
        <v>156</v>
      </c>
      <c r="F16" s="281"/>
      <c r="G16" s="123"/>
      <c r="H16" s="619" t="e">
        <f>+G16/D4</f>
        <v>#DIV/0!</v>
      </c>
      <c r="I16" s="3"/>
    </row>
    <row r="17" spans="2:9" x14ac:dyDescent="0.3">
      <c r="B17" s="369">
        <v>10</v>
      </c>
      <c r="C17" s="370"/>
      <c r="D17" s="374"/>
      <c r="E17" s="371" t="s">
        <v>157</v>
      </c>
      <c r="F17" s="371"/>
      <c r="G17" s="122"/>
      <c r="H17" s="620" t="e">
        <f>+G17/D4</f>
        <v>#DIV/0!</v>
      </c>
      <c r="I17" s="3"/>
    </row>
    <row r="18" spans="2:9" x14ac:dyDescent="0.3">
      <c r="B18" s="369">
        <v>11</v>
      </c>
      <c r="C18" s="370"/>
      <c r="D18" s="374"/>
      <c r="E18" s="371" t="s">
        <v>11</v>
      </c>
      <c r="F18" s="371"/>
      <c r="G18" s="122"/>
      <c r="H18" s="620" t="e">
        <f>+G18/D4</f>
        <v>#DIV/0!</v>
      </c>
      <c r="I18" s="3"/>
    </row>
    <row r="19" spans="2:9" x14ac:dyDescent="0.3">
      <c r="B19" s="369">
        <v>12</v>
      </c>
      <c r="C19" s="370"/>
      <c r="D19" s="371"/>
      <c r="E19" s="371" t="s">
        <v>158</v>
      </c>
      <c r="F19" s="104" t="e">
        <f>+#REF!</f>
        <v>#REF!</v>
      </c>
      <c r="G19" s="138" t="e">
        <f>+G14*F19</f>
        <v>#REF!</v>
      </c>
      <c r="H19" s="620" t="e">
        <f>+G19/D4</f>
        <v>#REF!</v>
      </c>
      <c r="I19" s="3"/>
    </row>
    <row r="20" spans="2:9" x14ac:dyDescent="0.3">
      <c r="B20" s="369">
        <v>13</v>
      </c>
      <c r="C20" s="370"/>
      <c r="D20" s="371"/>
      <c r="E20" s="371" t="s">
        <v>159</v>
      </c>
      <c r="F20" s="103"/>
      <c r="G20" s="122"/>
      <c r="H20" s="620" t="e">
        <f>+G20/D4</f>
        <v>#DIV/0!</v>
      </c>
      <c r="I20" s="3"/>
    </row>
    <row r="21" spans="2:9" x14ac:dyDescent="0.3">
      <c r="B21" s="369">
        <v>14</v>
      </c>
      <c r="C21" s="370"/>
      <c r="D21" s="371"/>
      <c r="E21" s="371" t="s">
        <v>160</v>
      </c>
      <c r="F21" s="103"/>
      <c r="G21" s="122"/>
      <c r="H21" s="620" t="e">
        <f>+G21/D4</f>
        <v>#DIV/0!</v>
      </c>
      <c r="I21" s="3"/>
    </row>
    <row r="22" spans="2:9" x14ac:dyDescent="0.3">
      <c r="B22" s="369">
        <v>15</v>
      </c>
      <c r="C22" s="370"/>
      <c r="D22" s="371"/>
      <c r="E22" s="371" t="s">
        <v>161</v>
      </c>
      <c r="F22" s="371"/>
      <c r="G22" s="122"/>
      <c r="H22" s="620" t="e">
        <f>+G22/D4</f>
        <v>#DIV/0!</v>
      </c>
      <c r="I22" s="3"/>
    </row>
    <row r="23" spans="2:9" x14ac:dyDescent="0.3">
      <c r="B23" s="369">
        <v>16</v>
      </c>
      <c r="C23" s="370"/>
      <c r="D23" s="371"/>
      <c r="E23" s="371" t="s">
        <v>162</v>
      </c>
      <c r="F23" s="371"/>
      <c r="G23" s="122"/>
      <c r="H23" s="620" t="e">
        <f>+G23/D4</f>
        <v>#DIV/0!</v>
      </c>
      <c r="I23" s="3"/>
    </row>
    <row r="24" spans="2:9" x14ac:dyDescent="0.3">
      <c r="B24" s="369">
        <v>17</v>
      </c>
      <c r="C24" s="370"/>
      <c r="D24" s="371"/>
      <c r="E24" s="371" t="s">
        <v>640</v>
      </c>
      <c r="F24" s="371"/>
      <c r="G24" s="138">
        <f>50*'Tax Credit Eligibility (8609)'!K27</f>
        <v>0</v>
      </c>
      <c r="H24" s="620" t="e">
        <f>+G24/D4</f>
        <v>#DIV/0!</v>
      </c>
      <c r="I24" s="3"/>
    </row>
    <row r="25" spans="2:9" ht="13.5" thickBot="1" x14ac:dyDescent="0.35">
      <c r="B25" s="369">
        <v>18</v>
      </c>
      <c r="C25" s="370"/>
      <c r="D25" s="371"/>
      <c r="E25" s="371" t="s">
        <v>163</v>
      </c>
      <c r="F25" s="371"/>
      <c r="G25" s="122"/>
      <c r="H25" s="620" t="e">
        <f>+G25/D4</f>
        <v>#DIV/0!</v>
      </c>
      <c r="I25" s="3"/>
    </row>
    <row r="26" spans="2:9" ht="13.5" thickBot="1" x14ac:dyDescent="0.35">
      <c r="B26" s="117">
        <v>19</v>
      </c>
      <c r="C26" s="393"/>
      <c r="D26" s="118" t="s">
        <v>164</v>
      </c>
      <c r="E26" s="118"/>
      <c r="F26" s="118"/>
      <c r="G26" s="130" t="e">
        <f>SUM(G16:G25)</f>
        <v>#REF!</v>
      </c>
      <c r="H26" s="131" t="e">
        <f>+G26/D4</f>
        <v>#REF!</v>
      </c>
      <c r="I26" s="3"/>
    </row>
    <row r="27" spans="2:9" ht="13.5" thickBot="1" x14ac:dyDescent="0.35">
      <c r="B27" s="394"/>
      <c r="C27" s="395"/>
      <c r="D27" s="107" t="s">
        <v>165</v>
      </c>
      <c r="E27" s="746"/>
      <c r="F27" s="746"/>
      <c r="G27" s="396"/>
      <c r="H27" s="121"/>
      <c r="I27" s="3"/>
    </row>
    <row r="28" spans="2:9" x14ac:dyDescent="0.3">
      <c r="B28" s="366">
        <v>20</v>
      </c>
      <c r="C28" s="367"/>
      <c r="D28" s="373"/>
      <c r="E28" s="281" t="s">
        <v>166</v>
      </c>
      <c r="F28" s="281"/>
      <c r="G28" s="123"/>
      <c r="H28" s="619" t="e">
        <f>+G28/D4</f>
        <v>#DIV/0!</v>
      </c>
      <c r="I28" s="3"/>
    </row>
    <row r="29" spans="2:9" x14ac:dyDescent="0.3">
      <c r="B29" s="369">
        <v>21</v>
      </c>
      <c r="C29" s="370"/>
      <c r="D29" s="371"/>
      <c r="E29" s="371" t="s">
        <v>167</v>
      </c>
      <c r="F29" s="371"/>
      <c r="G29" s="122"/>
      <c r="H29" s="620" t="e">
        <f>+G29/D4</f>
        <v>#DIV/0!</v>
      </c>
      <c r="I29" s="3"/>
    </row>
    <row r="30" spans="2:9" x14ac:dyDescent="0.3">
      <c r="B30" s="369">
        <v>22</v>
      </c>
      <c r="C30" s="370"/>
      <c r="D30" s="371"/>
      <c r="E30" s="371" t="s">
        <v>168</v>
      </c>
      <c r="F30" s="371"/>
      <c r="G30" s="122"/>
      <c r="H30" s="620" t="e">
        <f>+G30/D4</f>
        <v>#DIV/0!</v>
      </c>
      <c r="I30" s="3"/>
    </row>
    <row r="31" spans="2:9" x14ac:dyDescent="0.3">
      <c r="B31" s="369">
        <v>23</v>
      </c>
      <c r="C31" s="370"/>
      <c r="D31" s="371"/>
      <c r="E31" s="371" t="s">
        <v>169</v>
      </c>
      <c r="F31" s="371"/>
      <c r="G31" s="122"/>
      <c r="H31" s="620" t="e">
        <f>+G31/D4</f>
        <v>#DIV/0!</v>
      </c>
      <c r="I31" s="3"/>
    </row>
    <row r="32" spans="2:9" x14ac:dyDescent="0.3">
      <c r="B32" s="369">
        <v>24</v>
      </c>
      <c r="C32" s="370"/>
      <c r="D32" s="371"/>
      <c r="E32" s="371" t="s">
        <v>170</v>
      </c>
      <c r="F32" s="371"/>
      <c r="G32" s="122"/>
      <c r="H32" s="620" t="e">
        <f>+G32/D4</f>
        <v>#DIV/0!</v>
      </c>
      <c r="I32" s="3"/>
    </row>
    <row r="33" spans="2:9" ht="13.5" thickBot="1" x14ac:dyDescent="0.35">
      <c r="B33" s="369">
        <v>25</v>
      </c>
      <c r="C33" s="370"/>
      <c r="D33" s="371"/>
      <c r="E33" s="371" t="s">
        <v>163</v>
      </c>
      <c r="F33" s="371"/>
      <c r="G33" s="122"/>
      <c r="H33" s="620" t="e">
        <f>+G33/D4</f>
        <v>#DIV/0!</v>
      </c>
      <c r="I33" s="3"/>
    </row>
    <row r="34" spans="2:9" ht="13.5" thickBot="1" x14ac:dyDescent="0.35">
      <c r="B34" s="119">
        <v>26</v>
      </c>
      <c r="C34" s="397"/>
      <c r="D34" s="120" t="s">
        <v>171</v>
      </c>
      <c r="E34" s="120"/>
      <c r="F34" s="398"/>
      <c r="G34" s="132">
        <f>SUM(G28:G33)</f>
        <v>0</v>
      </c>
      <c r="H34" s="132" t="e">
        <f>+G34/D4</f>
        <v>#DIV/0!</v>
      </c>
      <c r="I34" s="3"/>
    </row>
    <row r="35" spans="2:9" ht="13.5" thickBot="1" x14ac:dyDescent="0.35">
      <c r="B35" s="394"/>
      <c r="C35" s="395"/>
      <c r="D35" s="107" t="s">
        <v>172</v>
      </c>
      <c r="E35" s="746"/>
      <c r="F35" s="746"/>
      <c r="G35" s="396"/>
      <c r="H35" s="121"/>
      <c r="I35" s="3"/>
    </row>
    <row r="36" spans="2:9" x14ac:dyDescent="0.3">
      <c r="B36" s="366">
        <v>27</v>
      </c>
      <c r="C36" s="367"/>
      <c r="D36" s="281"/>
      <c r="E36" s="281" t="s">
        <v>173</v>
      </c>
      <c r="F36" s="281"/>
      <c r="G36" s="123"/>
      <c r="H36" s="619" t="e">
        <f>+G36/D4</f>
        <v>#DIV/0!</v>
      </c>
      <c r="I36" s="3"/>
    </row>
    <row r="37" spans="2:9" x14ac:dyDescent="0.3">
      <c r="B37" s="369">
        <v>28</v>
      </c>
      <c r="C37" s="370"/>
      <c r="D37" s="371"/>
      <c r="E37" s="371" t="s">
        <v>174</v>
      </c>
      <c r="F37" s="371"/>
      <c r="G37" s="122"/>
      <c r="H37" s="620" t="e">
        <f>+G37/D4</f>
        <v>#DIV/0!</v>
      </c>
      <c r="I37" s="3"/>
    </row>
    <row r="38" spans="2:9" x14ac:dyDescent="0.3">
      <c r="B38" s="369">
        <v>29</v>
      </c>
      <c r="C38" s="370"/>
      <c r="D38" s="371"/>
      <c r="E38" s="371" t="s">
        <v>175</v>
      </c>
      <c r="F38" s="371"/>
      <c r="G38" s="122"/>
      <c r="H38" s="620" t="e">
        <f>+G38/D4</f>
        <v>#DIV/0!</v>
      </c>
      <c r="I38" s="3"/>
    </row>
    <row r="39" spans="2:9" x14ac:dyDescent="0.3">
      <c r="B39" s="369">
        <v>30</v>
      </c>
      <c r="C39" s="370"/>
      <c r="D39" s="371"/>
      <c r="E39" s="371" t="s">
        <v>176</v>
      </c>
      <c r="F39" s="371"/>
      <c r="G39" s="122"/>
      <c r="H39" s="620" t="e">
        <f>+G39/D4</f>
        <v>#DIV/0!</v>
      </c>
      <c r="I39" s="3"/>
    </row>
    <row r="40" spans="2:9" x14ac:dyDescent="0.3">
      <c r="B40" s="369">
        <v>31</v>
      </c>
      <c r="C40" s="370"/>
      <c r="D40" s="371"/>
      <c r="E40" s="371" t="s">
        <v>177</v>
      </c>
      <c r="F40" s="371"/>
      <c r="G40" s="122"/>
      <c r="H40" s="620" t="e">
        <f>+G40/D4</f>
        <v>#DIV/0!</v>
      </c>
      <c r="I40" s="3"/>
    </row>
    <row r="41" spans="2:9" x14ac:dyDescent="0.3">
      <c r="B41" s="369">
        <v>32</v>
      </c>
      <c r="C41" s="370"/>
      <c r="D41" s="371"/>
      <c r="E41" s="371" t="s">
        <v>178</v>
      </c>
      <c r="F41" s="371"/>
      <c r="G41" s="122"/>
      <c r="H41" s="620" t="e">
        <f>+G41/D4</f>
        <v>#DIV/0!</v>
      </c>
      <c r="I41" s="3"/>
    </row>
    <row r="42" spans="2:9" x14ac:dyDescent="0.3">
      <c r="B42" s="369">
        <v>33</v>
      </c>
      <c r="C42" s="370"/>
      <c r="D42" s="371"/>
      <c r="E42" s="371" t="s">
        <v>179</v>
      </c>
      <c r="F42" s="371"/>
      <c r="G42" s="122"/>
      <c r="H42" s="620" t="e">
        <f>+G42/D4</f>
        <v>#DIV/0!</v>
      </c>
      <c r="I42" s="3"/>
    </row>
    <row r="43" spans="2:9" x14ac:dyDescent="0.3">
      <c r="B43" s="369">
        <v>34</v>
      </c>
      <c r="C43" s="370"/>
      <c r="D43" s="371"/>
      <c r="E43" s="371" t="s">
        <v>180</v>
      </c>
      <c r="F43" s="371"/>
      <c r="G43" s="122"/>
      <c r="H43" s="620" t="e">
        <f>+G43/D4</f>
        <v>#DIV/0!</v>
      </c>
      <c r="I43" s="3"/>
    </row>
    <row r="44" spans="2:9" ht="13.5" thickBot="1" x14ac:dyDescent="0.35">
      <c r="B44" s="369">
        <v>35</v>
      </c>
      <c r="C44" s="370"/>
      <c r="D44" s="371"/>
      <c r="E44" s="371" t="s">
        <v>181</v>
      </c>
      <c r="F44" s="371"/>
      <c r="G44" s="122"/>
      <c r="H44" s="620" t="e">
        <f>+G44/D4</f>
        <v>#DIV/0!</v>
      </c>
      <c r="I44" s="3"/>
    </row>
    <row r="45" spans="2:9" ht="13.5" thickBot="1" x14ac:dyDescent="0.35">
      <c r="B45" s="119">
        <v>36</v>
      </c>
      <c r="C45" s="397"/>
      <c r="D45" s="120" t="s">
        <v>182</v>
      </c>
      <c r="E45" s="120"/>
      <c r="F45" s="398"/>
      <c r="G45" s="133">
        <f>SUM(G36:G44)</f>
        <v>0</v>
      </c>
      <c r="H45" s="132" t="e">
        <f>+G45/D4</f>
        <v>#DIV/0!</v>
      </c>
      <c r="I45" s="3"/>
    </row>
    <row r="46" spans="2:9" ht="13.5" thickBot="1" x14ac:dyDescent="0.35">
      <c r="B46" s="394"/>
      <c r="C46" s="395"/>
      <c r="D46" s="107" t="s">
        <v>183</v>
      </c>
      <c r="E46" s="746"/>
      <c r="F46" s="746"/>
      <c r="G46" s="396"/>
      <c r="H46" s="121"/>
      <c r="I46" s="3"/>
    </row>
    <row r="47" spans="2:9" x14ac:dyDescent="0.3">
      <c r="B47" s="366">
        <v>37</v>
      </c>
      <c r="C47" s="367"/>
      <c r="D47" s="281"/>
      <c r="E47" s="281" t="s">
        <v>184</v>
      </c>
      <c r="F47" s="281"/>
      <c r="G47" s="123"/>
      <c r="H47" s="619" t="e">
        <f>+G47/D4</f>
        <v>#DIV/0!</v>
      </c>
      <c r="I47" s="3"/>
    </row>
    <row r="48" spans="2:9" x14ac:dyDescent="0.3">
      <c r="B48" s="369">
        <v>38</v>
      </c>
      <c r="C48" s="370"/>
      <c r="D48" s="371"/>
      <c r="E48" s="371" t="s">
        <v>185</v>
      </c>
      <c r="F48" s="371"/>
      <c r="G48" s="122"/>
      <c r="H48" s="620" t="e">
        <f>+G48/D4</f>
        <v>#DIV/0!</v>
      </c>
      <c r="I48" s="3"/>
    </row>
    <row r="49" spans="1:12" x14ac:dyDescent="0.3">
      <c r="B49" s="369">
        <v>39</v>
      </c>
      <c r="C49" s="370"/>
      <c r="D49" s="371"/>
      <c r="E49" s="371" t="s">
        <v>186</v>
      </c>
      <c r="F49" s="371"/>
      <c r="G49" s="122"/>
      <c r="H49" s="620" t="e">
        <f>+G49/D4</f>
        <v>#DIV/0!</v>
      </c>
      <c r="I49" s="3"/>
    </row>
    <row r="50" spans="1:12" x14ac:dyDescent="0.3">
      <c r="B50" s="369">
        <v>40</v>
      </c>
      <c r="C50" s="370"/>
      <c r="D50" s="371"/>
      <c r="E50" s="371" t="s">
        <v>187</v>
      </c>
      <c r="F50" s="371"/>
      <c r="G50" s="122"/>
      <c r="H50" s="620" t="e">
        <f>+G50/D4</f>
        <v>#DIV/0!</v>
      </c>
      <c r="I50" s="3"/>
    </row>
    <row r="51" spans="1:12" ht="13.5" thickBot="1" x14ac:dyDescent="0.35">
      <c r="B51" s="369">
        <v>41</v>
      </c>
      <c r="C51" s="370"/>
      <c r="D51" s="371"/>
      <c r="E51" s="371" t="s">
        <v>163</v>
      </c>
      <c r="F51" s="371"/>
      <c r="G51" s="122"/>
      <c r="H51" s="620" t="e">
        <f>+G51/D4</f>
        <v>#DIV/0!</v>
      </c>
      <c r="I51" s="3"/>
    </row>
    <row r="52" spans="1:12" ht="13.5" thickBot="1" x14ac:dyDescent="0.35">
      <c r="B52" s="110">
        <v>42</v>
      </c>
      <c r="C52" s="399"/>
      <c r="D52" s="111" t="s">
        <v>188</v>
      </c>
      <c r="E52" s="111"/>
      <c r="F52" s="400"/>
      <c r="G52" s="134">
        <f>SUM(G47:G51)</f>
        <v>0</v>
      </c>
      <c r="H52" s="135" t="e">
        <f>+G52/D4</f>
        <v>#DIV/0!</v>
      </c>
      <c r="I52" s="3"/>
    </row>
    <row r="53" spans="1:12" ht="13.5" thickBot="1" x14ac:dyDescent="0.35">
      <c r="B53" s="117"/>
      <c r="C53" s="393"/>
      <c r="D53" s="118" t="s">
        <v>189</v>
      </c>
      <c r="E53" s="118"/>
      <c r="F53" s="401"/>
      <c r="G53" s="136" t="e">
        <f>+G52+G45+G34+G26</f>
        <v>#REF!</v>
      </c>
      <c r="H53" s="131" t="e">
        <f>+G53/D4</f>
        <v>#REF!</v>
      </c>
      <c r="I53" s="3"/>
    </row>
    <row r="54" spans="1:12" ht="13.5" thickBot="1" x14ac:dyDescent="0.35">
      <c r="B54" s="394"/>
      <c r="C54" s="395"/>
      <c r="D54" s="107" t="s">
        <v>190</v>
      </c>
      <c r="E54" s="746"/>
      <c r="F54" s="746"/>
      <c r="G54" s="396"/>
      <c r="H54" s="121"/>
      <c r="I54" s="3"/>
    </row>
    <row r="55" spans="1:12" ht="14.25" customHeight="1" x14ac:dyDescent="0.3">
      <c r="B55" s="366">
        <v>43</v>
      </c>
      <c r="C55" s="367"/>
      <c r="D55" s="281"/>
      <c r="E55" s="281" t="s">
        <v>191</v>
      </c>
      <c r="F55" s="375">
        <v>-1</v>
      </c>
      <c r="G55" s="766" t="e">
        <f>(IF(#REF!="New Construction",IF(#REF!="Yes",250,300),300))*D4</f>
        <v>#REF!</v>
      </c>
      <c r="H55" s="619" t="e">
        <f>+G55/D4</f>
        <v>#REF!</v>
      </c>
      <c r="I55" s="3"/>
    </row>
    <row r="56" spans="1:12" x14ac:dyDescent="0.3">
      <c r="B56" s="369">
        <v>44</v>
      </c>
      <c r="C56" s="370"/>
      <c r="D56" s="371"/>
      <c r="E56" s="371" t="s">
        <v>192</v>
      </c>
      <c r="F56" s="371"/>
      <c r="G56" s="122"/>
      <c r="H56" s="620" t="e">
        <f>+G56/D4</f>
        <v>#DIV/0!</v>
      </c>
      <c r="I56" s="3"/>
    </row>
    <row r="57" spans="1:12" x14ac:dyDescent="0.3">
      <c r="B57" s="369">
        <v>45</v>
      </c>
      <c r="C57" s="370"/>
      <c r="D57" s="371"/>
      <c r="E57" s="371" t="s">
        <v>163</v>
      </c>
      <c r="F57" s="371"/>
      <c r="G57" s="122"/>
      <c r="H57" s="620" t="e">
        <f>+G57/D4</f>
        <v>#DIV/0!</v>
      </c>
      <c r="I57" s="3"/>
    </row>
    <row r="58" spans="1:12" x14ac:dyDescent="0.3">
      <c r="B58" s="369">
        <v>46</v>
      </c>
      <c r="C58" s="370"/>
      <c r="D58" s="371"/>
      <c r="E58" s="371" t="s">
        <v>163</v>
      </c>
      <c r="F58" s="371"/>
      <c r="G58" s="122"/>
      <c r="H58" s="620" t="e">
        <f>+G58/D4</f>
        <v>#DIV/0!</v>
      </c>
      <c r="I58" s="3"/>
    </row>
    <row r="59" spans="1:12" ht="13.5" thickBot="1" x14ac:dyDescent="0.35">
      <c r="B59" s="369">
        <v>47</v>
      </c>
      <c r="C59" s="370"/>
      <c r="D59" s="371"/>
      <c r="E59" s="371" t="s">
        <v>163</v>
      </c>
      <c r="F59" s="371"/>
      <c r="G59" s="122"/>
      <c r="H59" s="620" t="e">
        <f>+G59/D4</f>
        <v>#DIV/0!</v>
      </c>
      <c r="I59" s="3"/>
    </row>
    <row r="60" spans="1:12" ht="13.5" thickBot="1" x14ac:dyDescent="0.35">
      <c r="B60" s="108">
        <v>48</v>
      </c>
      <c r="C60" s="389"/>
      <c r="D60" s="109" t="s">
        <v>193</v>
      </c>
      <c r="E60" s="109"/>
      <c r="F60" s="402"/>
      <c r="G60" s="137" t="e">
        <f>SUM(G55:G59)</f>
        <v>#REF!</v>
      </c>
      <c r="H60" s="125" t="e">
        <f>+G60/D4</f>
        <v>#REF!</v>
      </c>
      <c r="I60" s="3"/>
    </row>
    <row r="61" spans="1:12" ht="13.5" thickBot="1" x14ac:dyDescent="0.35">
      <c r="B61" s="366">
        <v>49</v>
      </c>
      <c r="C61" s="367"/>
      <c r="D61" s="281" t="s">
        <v>194</v>
      </c>
      <c r="E61" s="281"/>
      <c r="F61" s="281"/>
      <c r="G61" s="123"/>
      <c r="H61" s="619" t="e">
        <f>+G61/D4</f>
        <v>#DIV/0!</v>
      </c>
      <c r="I61" s="3"/>
    </row>
    <row r="62" spans="1:12" ht="13.5" thickBot="1" x14ac:dyDescent="0.35">
      <c r="B62" s="113">
        <v>50</v>
      </c>
      <c r="C62" s="403"/>
      <c r="D62" s="114" t="s">
        <v>195</v>
      </c>
      <c r="E62" s="114"/>
      <c r="F62" s="114"/>
      <c r="G62" s="124" t="e">
        <f>+G61+G60+G53</f>
        <v>#REF!</v>
      </c>
      <c r="H62" s="125" t="e">
        <f>+G62/D4</f>
        <v>#REF!</v>
      </c>
      <c r="I62" s="3"/>
    </row>
    <row r="63" spans="1:12" ht="13.5" thickBot="1" x14ac:dyDescent="0.35">
      <c r="B63" s="112">
        <v>51</v>
      </c>
      <c r="C63" s="404"/>
      <c r="D63" s="2479" t="s">
        <v>196</v>
      </c>
      <c r="E63" s="2479"/>
      <c r="F63" s="2480"/>
      <c r="G63" s="126" t="e">
        <f>+G14-G62</f>
        <v>#REF!</v>
      </c>
      <c r="H63" s="127" t="e">
        <f>+G63/D4</f>
        <v>#REF!</v>
      </c>
      <c r="I63" s="3"/>
    </row>
    <row r="64" spans="1:12" ht="13.5" thickBot="1" x14ac:dyDescent="0.35">
      <c r="A64" s="3"/>
      <c r="B64" s="376"/>
      <c r="C64" s="376"/>
      <c r="D64" s="377"/>
      <c r="E64" s="377"/>
      <c r="F64" s="377"/>
      <c r="G64" s="378"/>
      <c r="H64" s="378"/>
      <c r="I64" s="3"/>
      <c r="J64" s="3"/>
      <c r="K64" s="3"/>
      <c r="L64" s="3"/>
    </row>
    <row r="65" spans="1:12" ht="13.5" thickBot="1" x14ac:dyDescent="0.35">
      <c r="A65" s="3"/>
      <c r="B65" s="621"/>
      <c r="C65" s="622"/>
      <c r="D65" s="114" t="s">
        <v>199</v>
      </c>
      <c r="E65" s="623"/>
      <c r="F65" s="624"/>
      <c r="G65" s="139" t="e">
        <f>+G62-G60-G61</f>
        <v>#REF!</v>
      </c>
      <c r="H65" s="139" t="e">
        <f>+G65/D4</f>
        <v>#REF!</v>
      </c>
      <c r="I65" s="3"/>
      <c r="J65" s="3"/>
      <c r="K65" s="3"/>
      <c r="L65" s="3"/>
    </row>
    <row r="66" spans="1:12" x14ac:dyDescent="0.3">
      <c r="A66" s="3"/>
      <c r="B66" s="376"/>
      <c r="C66" s="376"/>
      <c r="D66" s="377"/>
      <c r="E66" s="377"/>
      <c r="F66" s="377"/>
      <c r="G66" s="378"/>
      <c r="H66" s="918" t="e">
        <f>IF(H65&lt;3300,"VALUE!",IF(H65&gt;4800,"VALUE!",""))</f>
        <v>#REF!</v>
      </c>
      <c r="I66" s="3"/>
      <c r="J66" s="3"/>
      <c r="K66" s="3"/>
      <c r="L66" s="3"/>
    </row>
    <row r="67" spans="1:12" x14ac:dyDescent="0.3">
      <c r="A67" s="3"/>
      <c r="B67" s="3" t="s">
        <v>197</v>
      </c>
      <c r="C67" s="281"/>
      <c r="D67" s="281"/>
      <c r="E67" s="281"/>
      <c r="F67" s="281"/>
      <c r="G67" s="386"/>
      <c r="H67" s="388" t="e">
        <f>+#REF!</f>
        <v>#REF!</v>
      </c>
      <c r="I67" s="3"/>
      <c r="J67" s="3"/>
      <c r="K67" s="3"/>
      <c r="L67" s="3"/>
    </row>
    <row r="68" spans="1:12" x14ac:dyDescent="0.3">
      <c r="A68" s="3"/>
      <c r="B68" s="12" t="s">
        <v>198</v>
      </c>
      <c r="C68" s="281"/>
      <c r="D68" s="281"/>
      <c r="E68" s="281"/>
      <c r="F68" s="281"/>
      <c r="G68" s="737">
        <v>8609</v>
      </c>
      <c r="H68" s="387">
        <f ca="1">TODAY()</f>
        <v>45659</v>
      </c>
      <c r="I68" s="3"/>
      <c r="J68" s="3"/>
      <c r="K68" s="3"/>
      <c r="L68" s="3"/>
    </row>
    <row r="69" spans="1:12" x14ac:dyDescent="0.3">
      <c r="A69" s="3"/>
      <c r="B69" s="3" t="s">
        <v>200</v>
      </c>
      <c r="C69" s="281"/>
      <c r="D69" s="281"/>
      <c r="E69" s="281"/>
      <c r="F69" s="281"/>
      <c r="G69" s="379"/>
      <c r="H69" s="379"/>
      <c r="I69" s="3"/>
      <c r="J69" s="3"/>
      <c r="K69" s="3"/>
      <c r="L69" s="3"/>
    </row>
    <row r="70" spans="1:12" ht="14.5" x14ac:dyDescent="0.35">
      <c r="A70" s="3"/>
      <c r="B70" s="185"/>
      <c r="C70" s="185"/>
      <c r="D70" s="185"/>
      <c r="E70" s="185"/>
      <c r="F70" s="185"/>
      <c r="G70" s="185"/>
      <c r="H70" s="185"/>
      <c r="I70" s="3"/>
      <c r="J70" s="3"/>
      <c r="K70" s="3"/>
      <c r="L70" s="3"/>
    </row>
    <row r="71" spans="1:12" s="185" customFormat="1" ht="14.5" x14ac:dyDescent="0.35"/>
    <row r="72" spans="1:12" s="185" customFormat="1" ht="14.5" x14ac:dyDescent="0.35"/>
    <row r="73" spans="1:12" s="185" customFormat="1" ht="14.5" x14ac:dyDescent="0.35"/>
    <row r="74" spans="1:12" s="185" customFormat="1" ht="14.5" x14ac:dyDescent="0.35"/>
    <row r="75" spans="1:12" s="185" customFormat="1" ht="14.5" x14ac:dyDescent="0.35"/>
    <row r="76" spans="1:12" s="185" customFormat="1" ht="14.5" x14ac:dyDescent="0.35"/>
    <row r="77" spans="1:12" s="185" customFormat="1" ht="14.5" x14ac:dyDescent="0.35"/>
    <row r="78" spans="1:12" s="185" customFormat="1" ht="14.5" x14ac:dyDescent="0.35"/>
    <row r="79" spans="1:12" s="185" customFormat="1" ht="14.5" x14ac:dyDescent="0.35"/>
    <row r="80" spans="1:12" s="185" customFormat="1" ht="14.5" x14ac:dyDescent="0.35"/>
    <row r="81" spans="1:12" s="185" customFormat="1" ht="14.5" x14ac:dyDescent="0.35">
      <c r="B81" s="3"/>
      <c r="C81" s="281"/>
      <c r="D81" s="281"/>
      <c r="E81" s="281"/>
      <c r="F81" s="3"/>
      <c r="G81" s="380"/>
      <c r="H81" s="380"/>
    </row>
    <row r="82" spans="1:12" x14ac:dyDescent="0.3">
      <c r="A82" s="3"/>
      <c r="B82" s="666"/>
      <c r="C82" s="666"/>
      <c r="D82" s="666"/>
      <c r="E82" s="666"/>
      <c r="F82" s="666"/>
      <c r="G82" s="666"/>
      <c r="H82" s="666"/>
      <c r="I82" s="3"/>
      <c r="J82" s="3"/>
      <c r="K82" s="3"/>
      <c r="L82" s="3"/>
    </row>
    <row r="83" spans="1:12" x14ac:dyDescent="0.3">
      <c r="A83" s="666"/>
      <c r="B83" s="3"/>
      <c r="C83" s="3"/>
      <c r="D83" s="3"/>
      <c r="E83" s="3"/>
      <c r="F83" s="3"/>
      <c r="G83" s="380"/>
      <c r="H83" s="380"/>
    </row>
    <row r="84" spans="1:12" x14ac:dyDescent="0.3">
      <c r="A84" s="3"/>
      <c r="B84" s="3"/>
      <c r="C84" s="3"/>
      <c r="D84" s="3"/>
      <c r="E84" s="3"/>
      <c r="F84" s="3"/>
      <c r="G84" s="380"/>
      <c r="H84" s="380"/>
    </row>
    <row r="85" spans="1:12" x14ac:dyDescent="0.3">
      <c r="A85" s="3"/>
      <c r="B85" s="3"/>
      <c r="C85" s="3"/>
      <c r="D85" s="3"/>
      <c r="E85" s="3"/>
      <c r="F85" s="3"/>
      <c r="G85" s="380"/>
      <c r="H85" s="380"/>
    </row>
    <row r="86" spans="1:12" x14ac:dyDescent="0.3">
      <c r="A86" s="3"/>
      <c r="B86" s="3"/>
      <c r="C86" s="3"/>
      <c r="D86" s="3"/>
      <c r="E86" s="3"/>
      <c r="F86" s="3"/>
      <c r="G86" s="380"/>
      <c r="H86" s="380"/>
    </row>
    <row r="87" spans="1:12" x14ac:dyDescent="0.3">
      <c r="A87" s="3"/>
      <c r="B87" s="3"/>
      <c r="C87" s="3"/>
      <c r="D87" s="3"/>
      <c r="E87" s="3"/>
      <c r="F87" s="3"/>
      <c r="G87" s="380"/>
      <c r="H87" s="380"/>
    </row>
    <row r="88" spans="1:12" x14ac:dyDescent="0.3">
      <c r="A88" s="3"/>
      <c r="B88" s="3"/>
      <c r="C88" s="3"/>
      <c r="D88" s="3"/>
      <c r="E88" s="3"/>
      <c r="F88" s="3"/>
      <c r="G88" s="380"/>
      <c r="H88" s="380"/>
    </row>
    <row r="89" spans="1:12" x14ac:dyDescent="0.3">
      <c r="A89" s="3"/>
      <c r="B89" s="3"/>
      <c r="C89" s="3"/>
      <c r="D89" s="3"/>
      <c r="E89" s="3"/>
      <c r="F89" s="3"/>
      <c r="G89" s="380"/>
      <c r="H89" s="380"/>
    </row>
    <row r="90" spans="1:12" x14ac:dyDescent="0.3">
      <c r="A90" s="3"/>
      <c r="B90" s="3"/>
      <c r="C90" s="3"/>
      <c r="D90" s="3"/>
      <c r="E90" s="3"/>
      <c r="F90" s="3"/>
      <c r="G90" s="380"/>
      <c r="H90" s="380"/>
    </row>
    <row r="91" spans="1:12" x14ac:dyDescent="0.3">
      <c r="A91" s="3"/>
      <c r="B91" s="3"/>
      <c r="C91" s="3"/>
      <c r="D91" s="3"/>
      <c r="E91" s="3"/>
      <c r="F91" s="3"/>
      <c r="G91" s="380"/>
      <c r="H91" s="380"/>
    </row>
    <row r="92" spans="1:12" x14ac:dyDescent="0.3">
      <c r="A92" s="3"/>
      <c r="B92" s="3"/>
      <c r="C92" s="3"/>
      <c r="D92" s="3"/>
      <c r="E92" s="3"/>
      <c r="F92" s="3"/>
      <c r="G92" s="380"/>
      <c r="H92" s="380"/>
    </row>
    <row r="93" spans="1:12" x14ac:dyDescent="0.3">
      <c r="A93" s="3"/>
      <c r="B93" s="3"/>
      <c r="C93" s="3"/>
      <c r="D93" s="3"/>
      <c r="E93" s="3"/>
      <c r="F93" s="3"/>
      <c r="G93" s="380"/>
      <c r="H93" s="380"/>
    </row>
    <row r="94" spans="1:12" x14ac:dyDescent="0.3">
      <c r="A94" s="3"/>
      <c r="B94" s="3"/>
      <c r="C94" s="3"/>
      <c r="D94" s="3"/>
      <c r="E94" s="3"/>
      <c r="F94" s="3"/>
      <c r="G94" s="380"/>
      <c r="H94" s="380"/>
    </row>
    <row r="95" spans="1:12" x14ac:dyDescent="0.3">
      <c r="A95" s="3"/>
      <c r="B95" s="3"/>
      <c r="C95" s="3"/>
      <c r="D95" s="3"/>
      <c r="E95" s="3"/>
      <c r="F95" s="3"/>
      <c r="G95" s="380"/>
      <c r="H95" s="380"/>
    </row>
    <row r="96" spans="1:12" x14ac:dyDescent="0.3">
      <c r="A96" s="3"/>
      <c r="B96" s="3"/>
      <c r="C96" s="3"/>
      <c r="D96" s="3"/>
      <c r="E96" s="3"/>
      <c r="F96" s="3"/>
      <c r="G96" s="380"/>
      <c r="H96" s="380"/>
    </row>
    <row r="97" spans="1:8" x14ac:dyDescent="0.3">
      <c r="A97" s="3"/>
      <c r="B97" s="3"/>
      <c r="C97" s="3"/>
      <c r="D97" s="3"/>
      <c r="E97" s="3"/>
      <c r="F97" s="3"/>
      <c r="G97" s="380"/>
      <c r="H97" s="380"/>
    </row>
    <row r="98" spans="1:8" x14ac:dyDescent="0.3">
      <c r="A98" s="3"/>
      <c r="G98" s="380"/>
      <c r="H98" s="380"/>
    </row>
    <row r="99" spans="1:8" x14ac:dyDescent="0.3">
      <c r="G99" s="380"/>
      <c r="H99" s="380"/>
    </row>
    <row r="100" spans="1:8" x14ac:dyDescent="0.3">
      <c r="G100" s="380"/>
      <c r="H100" s="380"/>
    </row>
    <row r="101" spans="1:8" x14ac:dyDescent="0.3">
      <c r="G101" s="380"/>
      <c r="H101" s="380"/>
    </row>
    <row r="102" spans="1:8" x14ac:dyDescent="0.3">
      <c r="G102" s="380"/>
      <c r="H102" s="380"/>
    </row>
    <row r="103" spans="1:8" x14ac:dyDescent="0.3">
      <c r="G103" s="380"/>
      <c r="H103" s="380"/>
    </row>
    <row r="104" spans="1:8" x14ac:dyDescent="0.3">
      <c r="G104" s="380"/>
      <c r="H104" s="380"/>
    </row>
    <row r="105" spans="1:8" x14ac:dyDescent="0.3">
      <c r="G105" s="380"/>
      <c r="H105" s="380"/>
    </row>
    <row r="106" spans="1:8" x14ac:dyDescent="0.3">
      <c r="G106" s="380"/>
      <c r="H106" s="380"/>
    </row>
    <row r="107" spans="1:8" x14ac:dyDescent="0.3">
      <c r="G107" s="380"/>
      <c r="H107" s="380"/>
    </row>
    <row r="108" spans="1:8" x14ac:dyDescent="0.3">
      <c r="G108" s="380"/>
      <c r="H108" s="380"/>
    </row>
    <row r="109" spans="1:8" x14ac:dyDescent="0.3">
      <c r="G109" s="380"/>
      <c r="H109" s="380"/>
    </row>
    <row r="110" spans="1:8" x14ac:dyDescent="0.3">
      <c r="G110" s="380"/>
      <c r="H110" s="380"/>
    </row>
    <row r="111" spans="1:8" x14ac:dyDescent="0.3">
      <c r="G111" s="380"/>
      <c r="H111" s="380"/>
    </row>
    <row r="112" spans="1:8" x14ac:dyDescent="0.3">
      <c r="G112" s="380"/>
      <c r="H112" s="380"/>
    </row>
    <row r="113" spans="7:8" x14ac:dyDescent="0.3">
      <c r="G113" s="380"/>
      <c r="H113" s="380"/>
    </row>
    <row r="114" spans="7:8" x14ac:dyDescent="0.3">
      <c r="G114" s="380"/>
      <c r="H114" s="380"/>
    </row>
    <row r="115" spans="7:8" x14ac:dyDescent="0.3">
      <c r="G115" s="380"/>
      <c r="H115" s="380"/>
    </row>
    <row r="116" spans="7:8" x14ac:dyDescent="0.3">
      <c r="G116" s="380"/>
      <c r="H116" s="380"/>
    </row>
    <row r="117" spans="7:8" x14ac:dyDescent="0.3">
      <c r="G117" s="380"/>
      <c r="H117" s="380"/>
    </row>
    <row r="118" spans="7:8" x14ac:dyDescent="0.3">
      <c r="G118" s="380"/>
      <c r="H118" s="380"/>
    </row>
    <row r="119" spans="7:8" x14ac:dyDescent="0.3">
      <c r="G119" s="380"/>
      <c r="H119" s="380"/>
    </row>
    <row r="120" spans="7:8" x14ac:dyDescent="0.3">
      <c r="G120" s="380"/>
      <c r="H120" s="380"/>
    </row>
    <row r="121" spans="7:8" x14ac:dyDescent="0.3">
      <c r="G121" s="380"/>
      <c r="H121" s="380"/>
    </row>
    <row r="122" spans="7:8" x14ac:dyDescent="0.3">
      <c r="G122" s="380"/>
      <c r="H122" s="380"/>
    </row>
    <row r="123" spans="7:8" x14ac:dyDescent="0.3">
      <c r="G123" s="380"/>
      <c r="H123" s="380"/>
    </row>
    <row r="124" spans="7:8" x14ac:dyDescent="0.3">
      <c r="G124" s="380"/>
      <c r="H124" s="380"/>
    </row>
    <row r="125" spans="7:8" x14ac:dyDescent="0.3">
      <c r="G125" s="380"/>
      <c r="H125" s="380"/>
    </row>
    <row r="126" spans="7:8" x14ac:dyDescent="0.3">
      <c r="G126" s="380"/>
      <c r="H126" s="380"/>
    </row>
    <row r="127" spans="7:8" x14ac:dyDescent="0.3">
      <c r="G127" s="380"/>
      <c r="H127" s="380"/>
    </row>
    <row r="128" spans="7:8" x14ac:dyDescent="0.3">
      <c r="G128" s="380"/>
      <c r="H128" s="380"/>
    </row>
    <row r="129" spans="7:8" x14ac:dyDescent="0.3">
      <c r="G129" s="380"/>
      <c r="H129" s="380"/>
    </row>
    <row r="130" spans="7:8" x14ac:dyDescent="0.3">
      <c r="G130" s="380"/>
      <c r="H130" s="380"/>
    </row>
    <row r="131" spans="7:8" x14ac:dyDescent="0.3">
      <c r="G131" s="380"/>
      <c r="H131" s="380"/>
    </row>
    <row r="132" spans="7:8" x14ac:dyDescent="0.3">
      <c r="G132" s="380"/>
      <c r="H132" s="380"/>
    </row>
    <row r="133" spans="7:8" x14ac:dyDescent="0.3">
      <c r="G133" s="380"/>
      <c r="H133" s="380"/>
    </row>
    <row r="134" spans="7:8" x14ac:dyDescent="0.3">
      <c r="G134" s="380"/>
      <c r="H134" s="380"/>
    </row>
    <row r="135" spans="7:8" x14ac:dyDescent="0.3">
      <c r="G135" s="380"/>
      <c r="H135" s="380"/>
    </row>
    <row r="136" spans="7:8" x14ac:dyDescent="0.3">
      <c r="G136" s="380"/>
      <c r="H136" s="380"/>
    </row>
    <row r="137" spans="7:8" x14ac:dyDescent="0.3">
      <c r="G137" s="380"/>
      <c r="H137" s="380"/>
    </row>
    <row r="138" spans="7:8" x14ac:dyDescent="0.3">
      <c r="G138" s="380"/>
      <c r="H138" s="380"/>
    </row>
    <row r="139" spans="7:8" x14ac:dyDescent="0.3">
      <c r="G139" s="380"/>
      <c r="H139" s="380"/>
    </row>
    <row r="140" spans="7:8" x14ac:dyDescent="0.3">
      <c r="G140" s="380"/>
      <c r="H140" s="380"/>
    </row>
    <row r="141" spans="7:8" x14ac:dyDescent="0.3">
      <c r="G141" s="380"/>
      <c r="H141" s="380"/>
    </row>
    <row r="142" spans="7:8" x14ac:dyDescent="0.3">
      <c r="G142" s="380"/>
      <c r="H142" s="380"/>
    </row>
    <row r="143" spans="7:8" x14ac:dyDescent="0.3">
      <c r="G143" s="380"/>
      <c r="H143" s="380"/>
    </row>
    <row r="144" spans="7:8" x14ac:dyDescent="0.3">
      <c r="G144" s="380"/>
      <c r="H144" s="380"/>
    </row>
    <row r="145" spans="7:8" x14ac:dyDescent="0.3">
      <c r="G145" s="380"/>
      <c r="H145" s="380"/>
    </row>
    <row r="146" spans="7:8" x14ac:dyDescent="0.3">
      <c r="G146" s="380"/>
      <c r="H146" s="380"/>
    </row>
    <row r="147" spans="7:8" x14ac:dyDescent="0.3">
      <c r="G147" s="380"/>
      <c r="H147" s="380"/>
    </row>
    <row r="148" spans="7:8" x14ac:dyDescent="0.3">
      <c r="G148" s="380"/>
      <c r="H148" s="380"/>
    </row>
    <row r="149" spans="7:8" x14ac:dyDescent="0.3">
      <c r="G149" s="380"/>
      <c r="H149" s="380"/>
    </row>
    <row r="150" spans="7:8" x14ac:dyDescent="0.3">
      <c r="G150" s="380"/>
      <c r="H150" s="380"/>
    </row>
    <row r="151" spans="7:8" x14ac:dyDescent="0.3">
      <c r="G151" s="380"/>
      <c r="H151" s="380"/>
    </row>
    <row r="152" spans="7:8" x14ac:dyDescent="0.3">
      <c r="G152" s="380"/>
      <c r="H152" s="380"/>
    </row>
    <row r="153" spans="7:8" x14ac:dyDescent="0.3">
      <c r="G153" s="380"/>
      <c r="H153" s="380"/>
    </row>
    <row r="154" spans="7:8" x14ac:dyDescent="0.3">
      <c r="G154" s="380"/>
      <c r="H154" s="380"/>
    </row>
    <row r="155" spans="7:8" x14ac:dyDescent="0.3">
      <c r="G155" s="380"/>
      <c r="H155" s="380"/>
    </row>
    <row r="156" spans="7:8" x14ac:dyDescent="0.3">
      <c r="G156" s="380"/>
      <c r="H156" s="380"/>
    </row>
    <row r="157" spans="7:8" x14ac:dyDescent="0.3">
      <c r="G157" s="380"/>
      <c r="H157" s="380"/>
    </row>
    <row r="158" spans="7:8" x14ac:dyDescent="0.3">
      <c r="G158" s="380"/>
      <c r="H158" s="380"/>
    </row>
    <row r="159" spans="7:8" x14ac:dyDescent="0.3">
      <c r="G159" s="380"/>
      <c r="H159" s="380"/>
    </row>
    <row r="160" spans="7:8" x14ac:dyDescent="0.3">
      <c r="G160" s="380"/>
      <c r="H160" s="380"/>
    </row>
    <row r="161" spans="7:8" x14ac:dyDescent="0.3">
      <c r="G161" s="380"/>
      <c r="H161" s="380"/>
    </row>
    <row r="162" spans="7:8" x14ac:dyDescent="0.3">
      <c r="G162" s="380"/>
      <c r="H162" s="380"/>
    </row>
    <row r="163" spans="7:8" x14ac:dyDescent="0.3">
      <c r="G163" s="380"/>
      <c r="H163" s="380"/>
    </row>
    <row r="164" spans="7:8" x14ac:dyDescent="0.3">
      <c r="G164" s="380"/>
      <c r="H164" s="380"/>
    </row>
    <row r="165" spans="7:8" x14ac:dyDescent="0.3">
      <c r="G165" s="380"/>
      <c r="H165" s="380"/>
    </row>
    <row r="166" spans="7:8" x14ac:dyDescent="0.3">
      <c r="G166" s="380"/>
      <c r="H166" s="380"/>
    </row>
    <row r="167" spans="7:8" x14ac:dyDescent="0.3">
      <c r="G167" s="380"/>
      <c r="H167" s="380"/>
    </row>
    <row r="168" spans="7:8" x14ac:dyDescent="0.3">
      <c r="G168" s="380"/>
      <c r="H168" s="380"/>
    </row>
    <row r="169" spans="7:8" x14ac:dyDescent="0.3">
      <c r="G169" s="380"/>
      <c r="H169" s="380"/>
    </row>
    <row r="170" spans="7:8" x14ac:dyDescent="0.3">
      <c r="G170" s="380"/>
      <c r="H170" s="380"/>
    </row>
    <row r="171" spans="7:8" x14ac:dyDescent="0.3">
      <c r="G171" s="380"/>
      <c r="H171" s="380"/>
    </row>
    <row r="172" spans="7:8" x14ac:dyDescent="0.3">
      <c r="G172" s="380"/>
      <c r="H172" s="380"/>
    </row>
    <row r="173" spans="7:8" x14ac:dyDescent="0.3">
      <c r="G173" s="380"/>
      <c r="H173" s="380"/>
    </row>
    <row r="174" spans="7:8" x14ac:dyDescent="0.3">
      <c r="G174" s="380"/>
      <c r="H174" s="380"/>
    </row>
    <row r="175" spans="7:8" x14ac:dyDescent="0.3">
      <c r="G175" s="380"/>
      <c r="H175" s="380"/>
    </row>
    <row r="176" spans="7:8" x14ac:dyDescent="0.3">
      <c r="G176" s="380"/>
      <c r="H176" s="380"/>
    </row>
    <row r="177" spans="7:8" x14ac:dyDescent="0.3">
      <c r="G177" s="380"/>
      <c r="H177" s="380"/>
    </row>
    <row r="178" spans="7:8" x14ac:dyDescent="0.3">
      <c r="G178" s="380"/>
      <c r="H178" s="380"/>
    </row>
    <row r="179" spans="7:8" x14ac:dyDescent="0.3">
      <c r="G179" s="380"/>
      <c r="H179" s="380"/>
    </row>
    <row r="180" spans="7:8" x14ac:dyDescent="0.3">
      <c r="G180" s="380"/>
      <c r="H180" s="380"/>
    </row>
    <row r="181" spans="7:8" x14ac:dyDescent="0.3">
      <c r="G181" s="380"/>
      <c r="H181" s="380"/>
    </row>
    <row r="182" spans="7:8" x14ac:dyDescent="0.3">
      <c r="G182" s="380"/>
      <c r="H182" s="380"/>
    </row>
    <row r="183" spans="7:8" x14ac:dyDescent="0.3">
      <c r="G183" s="380"/>
      <c r="H183" s="380"/>
    </row>
    <row r="184" spans="7:8" x14ac:dyDescent="0.3">
      <c r="G184" s="380"/>
      <c r="H184" s="380"/>
    </row>
    <row r="185" spans="7:8" x14ac:dyDescent="0.3">
      <c r="G185" s="380"/>
      <c r="H185" s="380"/>
    </row>
    <row r="186" spans="7:8" x14ac:dyDescent="0.3">
      <c r="G186" s="380"/>
      <c r="H186" s="380"/>
    </row>
    <row r="187" spans="7:8" x14ac:dyDescent="0.3">
      <c r="G187" s="380"/>
      <c r="H187" s="380"/>
    </row>
    <row r="188" spans="7:8" x14ac:dyDescent="0.3">
      <c r="G188" s="380"/>
      <c r="H188" s="380"/>
    </row>
    <row r="189" spans="7:8" x14ac:dyDescent="0.3">
      <c r="G189" s="380"/>
      <c r="H189" s="380"/>
    </row>
    <row r="190" spans="7:8" x14ac:dyDescent="0.3">
      <c r="G190" s="380"/>
      <c r="H190" s="380"/>
    </row>
    <row r="191" spans="7:8" x14ac:dyDescent="0.3">
      <c r="G191" s="380"/>
      <c r="H191" s="380"/>
    </row>
    <row r="192" spans="7:8" x14ac:dyDescent="0.3">
      <c r="G192" s="380"/>
      <c r="H192" s="380"/>
    </row>
    <row r="193" spans="7:8" x14ac:dyDescent="0.3">
      <c r="G193" s="380"/>
      <c r="H193" s="380"/>
    </row>
    <row r="194" spans="7:8" x14ac:dyDescent="0.3">
      <c r="G194" s="380"/>
      <c r="H194" s="380"/>
    </row>
    <row r="195" spans="7:8" x14ac:dyDescent="0.3">
      <c r="G195" s="380"/>
      <c r="H195" s="380"/>
    </row>
    <row r="196" spans="7:8" x14ac:dyDescent="0.3">
      <c r="G196" s="380"/>
      <c r="H196" s="380"/>
    </row>
    <row r="197" spans="7:8" x14ac:dyDescent="0.3">
      <c r="G197" s="380"/>
      <c r="H197" s="380"/>
    </row>
    <row r="198" spans="7:8" x14ac:dyDescent="0.3">
      <c r="G198" s="380"/>
      <c r="H198" s="380"/>
    </row>
    <row r="199" spans="7:8" x14ac:dyDescent="0.3">
      <c r="G199" s="380"/>
      <c r="H199" s="380"/>
    </row>
    <row r="200" spans="7:8" x14ac:dyDescent="0.3">
      <c r="G200" s="380"/>
      <c r="H200" s="380"/>
    </row>
    <row r="201" spans="7:8" x14ac:dyDescent="0.3">
      <c r="G201" s="380"/>
      <c r="H201" s="380"/>
    </row>
    <row r="202" spans="7:8" x14ac:dyDescent="0.3">
      <c r="G202" s="380"/>
      <c r="H202" s="380"/>
    </row>
    <row r="203" spans="7:8" x14ac:dyDescent="0.3">
      <c r="G203" s="380"/>
      <c r="H203" s="380"/>
    </row>
    <row r="204" spans="7:8" x14ac:dyDescent="0.3">
      <c r="G204" s="380"/>
      <c r="H204" s="380"/>
    </row>
    <row r="205" spans="7:8" x14ac:dyDescent="0.3">
      <c r="G205" s="380"/>
      <c r="H205" s="380"/>
    </row>
    <row r="206" spans="7:8" x14ac:dyDescent="0.3">
      <c r="G206" s="380"/>
      <c r="H206" s="380"/>
    </row>
    <row r="207" spans="7:8" x14ac:dyDescent="0.3">
      <c r="G207" s="380"/>
      <c r="H207" s="380"/>
    </row>
    <row r="208" spans="7:8" x14ac:dyDescent="0.3">
      <c r="G208" s="380"/>
      <c r="H208" s="380"/>
    </row>
    <row r="209" spans="7:8" x14ac:dyDescent="0.3">
      <c r="G209" s="380"/>
      <c r="H209" s="380"/>
    </row>
    <row r="210" spans="7:8" x14ac:dyDescent="0.3">
      <c r="G210" s="380"/>
      <c r="H210" s="380"/>
    </row>
    <row r="211" spans="7:8" x14ac:dyDescent="0.3">
      <c r="G211" s="380"/>
      <c r="H211" s="380"/>
    </row>
    <row r="212" spans="7:8" x14ac:dyDescent="0.3">
      <c r="G212" s="380"/>
      <c r="H212" s="380"/>
    </row>
    <row r="213" spans="7:8" x14ac:dyDescent="0.3">
      <c r="G213" s="380"/>
      <c r="H213" s="380"/>
    </row>
    <row r="214" spans="7:8" x14ac:dyDescent="0.3">
      <c r="G214" s="380"/>
      <c r="H214" s="380"/>
    </row>
    <row r="215" spans="7:8" x14ac:dyDescent="0.3">
      <c r="G215" s="380"/>
      <c r="H215" s="380"/>
    </row>
    <row r="216" spans="7:8" x14ac:dyDescent="0.3">
      <c r="G216" s="380"/>
      <c r="H216" s="380"/>
    </row>
    <row r="217" spans="7:8" x14ac:dyDescent="0.3">
      <c r="G217" s="380"/>
      <c r="H217" s="380"/>
    </row>
    <row r="218" spans="7:8" x14ac:dyDescent="0.3">
      <c r="G218" s="380"/>
      <c r="H218" s="380"/>
    </row>
    <row r="219" spans="7:8" x14ac:dyDescent="0.3">
      <c r="G219" s="380"/>
      <c r="H219" s="380"/>
    </row>
    <row r="220" spans="7:8" x14ac:dyDescent="0.3">
      <c r="G220" s="380"/>
      <c r="H220" s="380"/>
    </row>
    <row r="221" spans="7:8" x14ac:dyDescent="0.3">
      <c r="G221" s="380"/>
      <c r="H221" s="380"/>
    </row>
    <row r="222" spans="7:8" x14ac:dyDescent="0.3">
      <c r="G222" s="380"/>
      <c r="H222" s="380"/>
    </row>
    <row r="223" spans="7:8" x14ac:dyDescent="0.3">
      <c r="G223" s="380"/>
      <c r="H223" s="380"/>
    </row>
    <row r="224" spans="7:8" x14ac:dyDescent="0.3">
      <c r="G224" s="380"/>
      <c r="H224" s="380"/>
    </row>
    <row r="225" spans="7:8" x14ac:dyDescent="0.3">
      <c r="G225" s="380"/>
      <c r="H225" s="380"/>
    </row>
    <row r="226" spans="7:8" x14ac:dyDescent="0.3">
      <c r="G226" s="380"/>
      <c r="H226" s="380"/>
    </row>
    <row r="227" spans="7:8" x14ac:dyDescent="0.3">
      <c r="G227" s="380"/>
      <c r="H227" s="380"/>
    </row>
    <row r="228" spans="7:8" x14ac:dyDescent="0.3">
      <c r="G228" s="380"/>
      <c r="H228" s="380"/>
    </row>
    <row r="229" spans="7:8" x14ac:dyDescent="0.3">
      <c r="G229" s="380"/>
      <c r="H229" s="380"/>
    </row>
    <row r="230" spans="7:8" x14ac:dyDescent="0.3">
      <c r="G230" s="380"/>
      <c r="H230" s="380"/>
    </row>
    <row r="231" spans="7:8" x14ac:dyDescent="0.3">
      <c r="G231" s="380"/>
      <c r="H231" s="380"/>
    </row>
    <row r="232" spans="7:8" x14ac:dyDescent="0.3">
      <c r="G232" s="380"/>
      <c r="H232" s="380"/>
    </row>
    <row r="233" spans="7:8" x14ac:dyDescent="0.3">
      <c r="G233" s="380"/>
      <c r="H233" s="380"/>
    </row>
    <row r="234" spans="7:8" x14ac:dyDescent="0.3">
      <c r="G234" s="380"/>
      <c r="H234" s="380"/>
    </row>
    <row r="235" spans="7:8" x14ac:dyDescent="0.3">
      <c r="G235" s="380"/>
      <c r="H235" s="380"/>
    </row>
    <row r="236" spans="7:8" x14ac:dyDescent="0.3">
      <c r="G236" s="380"/>
      <c r="H236" s="380"/>
    </row>
    <row r="237" spans="7:8" x14ac:dyDescent="0.3">
      <c r="G237" s="380"/>
      <c r="H237" s="380"/>
    </row>
    <row r="238" spans="7:8" x14ac:dyDescent="0.3">
      <c r="G238" s="380"/>
      <c r="H238" s="380"/>
    </row>
    <row r="239" spans="7:8" x14ac:dyDescent="0.3">
      <c r="G239" s="380"/>
      <c r="H239" s="380"/>
    </row>
    <row r="240" spans="7:8" x14ac:dyDescent="0.3">
      <c r="G240" s="380"/>
      <c r="H240" s="380"/>
    </row>
    <row r="241" spans="7:8" x14ac:dyDescent="0.3">
      <c r="G241" s="380"/>
      <c r="H241" s="380"/>
    </row>
    <row r="242" spans="7:8" x14ac:dyDescent="0.3">
      <c r="G242" s="380"/>
      <c r="H242" s="380"/>
    </row>
    <row r="243" spans="7:8" x14ac:dyDescent="0.3">
      <c r="G243" s="380"/>
      <c r="H243" s="380"/>
    </row>
    <row r="244" spans="7:8" x14ac:dyDescent="0.3">
      <c r="G244" s="380"/>
      <c r="H244" s="380"/>
    </row>
    <row r="245" spans="7:8" x14ac:dyDescent="0.3">
      <c r="G245" s="380"/>
      <c r="H245" s="380"/>
    </row>
    <row r="246" spans="7:8" x14ac:dyDescent="0.3">
      <c r="G246" s="380"/>
      <c r="H246" s="380"/>
    </row>
    <row r="247" spans="7:8" x14ac:dyDescent="0.3">
      <c r="G247" s="380"/>
      <c r="H247" s="380"/>
    </row>
    <row r="248" spans="7:8" x14ac:dyDescent="0.3">
      <c r="G248" s="380"/>
      <c r="H248" s="380"/>
    </row>
    <row r="249" spans="7:8" x14ac:dyDescent="0.3">
      <c r="G249" s="380"/>
      <c r="H249" s="380"/>
    </row>
    <row r="250" spans="7:8" x14ac:dyDescent="0.3">
      <c r="G250" s="380"/>
      <c r="H250" s="380"/>
    </row>
    <row r="251" spans="7:8" x14ac:dyDescent="0.3">
      <c r="G251" s="380"/>
      <c r="H251" s="380"/>
    </row>
    <row r="252" spans="7:8" x14ac:dyDescent="0.3">
      <c r="G252" s="380"/>
      <c r="H252" s="380"/>
    </row>
    <row r="253" spans="7:8" x14ac:dyDescent="0.3">
      <c r="G253" s="380"/>
      <c r="H253" s="380"/>
    </row>
    <row r="254" spans="7:8" x14ac:dyDescent="0.3">
      <c r="G254" s="380"/>
      <c r="H254" s="380"/>
    </row>
    <row r="255" spans="7:8" x14ac:dyDescent="0.3">
      <c r="G255" s="380"/>
      <c r="H255" s="380"/>
    </row>
    <row r="256" spans="7:8" x14ac:dyDescent="0.3">
      <c r="G256" s="380"/>
      <c r="H256" s="380"/>
    </row>
    <row r="257" spans="7:8" x14ac:dyDescent="0.3">
      <c r="G257" s="380"/>
      <c r="H257" s="380"/>
    </row>
    <row r="258" spans="7:8" x14ac:dyDescent="0.3">
      <c r="G258" s="380"/>
      <c r="H258" s="380"/>
    </row>
    <row r="259" spans="7:8" x14ac:dyDescent="0.3">
      <c r="G259" s="380"/>
      <c r="H259" s="380"/>
    </row>
    <row r="260" spans="7:8" x14ac:dyDescent="0.3">
      <c r="G260" s="380"/>
      <c r="H260" s="380"/>
    </row>
    <row r="261" spans="7:8" x14ac:dyDescent="0.3">
      <c r="G261" s="380"/>
      <c r="H261" s="380"/>
    </row>
    <row r="262" spans="7:8" x14ac:dyDescent="0.3">
      <c r="G262" s="380"/>
      <c r="H262" s="380"/>
    </row>
    <row r="263" spans="7:8" x14ac:dyDescent="0.3">
      <c r="G263" s="380"/>
      <c r="H263" s="380"/>
    </row>
    <row r="264" spans="7:8" x14ac:dyDescent="0.3">
      <c r="G264" s="380"/>
      <c r="H264" s="380"/>
    </row>
    <row r="265" spans="7:8" x14ac:dyDescent="0.3">
      <c r="G265" s="380"/>
      <c r="H265" s="380"/>
    </row>
    <row r="266" spans="7:8" x14ac:dyDescent="0.3">
      <c r="G266" s="380"/>
      <c r="H266" s="380"/>
    </row>
    <row r="267" spans="7:8" x14ac:dyDescent="0.3">
      <c r="G267" s="380"/>
      <c r="H267" s="380"/>
    </row>
    <row r="268" spans="7:8" x14ac:dyDescent="0.3">
      <c r="G268" s="380"/>
      <c r="H268" s="380"/>
    </row>
    <row r="269" spans="7:8" x14ac:dyDescent="0.3">
      <c r="G269" s="380"/>
      <c r="H269" s="380"/>
    </row>
    <row r="270" spans="7:8" x14ac:dyDescent="0.3">
      <c r="G270" s="380"/>
      <c r="H270" s="380"/>
    </row>
    <row r="271" spans="7:8" x14ac:dyDescent="0.3">
      <c r="G271" s="380"/>
      <c r="H271" s="380"/>
    </row>
    <row r="272" spans="7:8" x14ac:dyDescent="0.3">
      <c r="G272" s="380"/>
      <c r="H272" s="380"/>
    </row>
    <row r="273" spans="7:8" x14ac:dyDescent="0.3">
      <c r="G273" s="380"/>
      <c r="H273" s="380"/>
    </row>
    <row r="274" spans="7:8" x14ac:dyDescent="0.3">
      <c r="G274" s="380"/>
      <c r="H274" s="380"/>
    </row>
    <row r="275" spans="7:8" x14ac:dyDescent="0.3">
      <c r="G275" s="380"/>
      <c r="H275" s="380"/>
    </row>
    <row r="276" spans="7:8" x14ac:dyDescent="0.3">
      <c r="G276" s="380"/>
      <c r="H276" s="380"/>
    </row>
    <row r="277" spans="7:8" x14ac:dyDescent="0.3">
      <c r="G277" s="380"/>
      <c r="H277" s="380"/>
    </row>
    <row r="278" spans="7:8" x14ac:dyDescent="0.3">
      <c r="G278" s="380"/>
      <c r="H278" s="380"/>
    </row>
    <row r="279" spans="7:8" x14ac:dyDescent="0.3">
      <c r="G279" s="380"/>
      <c r="H279" s="380"/>
    </row>
    <row r="280" spans="7:8" x14ac:dyDescent="0.3">
      <c r="G280" s="380"/>
      <c r="H280" s="380"/>
    </row>
    <row r="281" spans="7:8" x14ac:dyDescent="0.3">
      <c r="G281" s="380"/>
      <c r="H281" s="380"/>
    </row>
    <row r="282" spans="7:8" x14ac:dyDescent="0.3">
      <c r="G282" s="380"/>
      <c r="H282" s="380"/>
    </row>
    <row r="283" spans="7:8" x14ac:dyDescent="0.3">
      <c r="G283" s="380"/>
      <c r="H283" s="380"/>
    </row>
    <row r="284" spans="7:8" x14ac:dyDescent="0.3">
      <c r="G284" s="380"/>
      <c r="H284" s="380"/>
    </row>
    <row r="285" spans="7:8" x14ac:dyDescent="0.3">
      <c r="G285" s="380"/>
      <c r="H285" s="380"/>
    </row>
    <row r="286" spans="7:8" x14ac:dyDescent="0.3">
      <c r="G286" s="380"/>
      <c r="H286" s="380"/>
    </row>
    <row r="287" spans="7:8" x14ac:dyDescent="0.3">
      <c r="G287" s="380"/>
      <c r="H287" s="380"/>
    </row>
    <row r="288" spans="7:8" x14ac:dyDescent="0.3">
      <c r="G288" s="380"/>
      <c r="H288" s="380"/>
    </row>
    <row r="289" spans="7:8" x14ac:dyDescent="0.3">
      <c r="G289" s="380"/>
      <c r="H289" s="380"/>
    </row>
    <row r="290" spans="7:8" x14ac:dyDescent="0.3">
      <c r="G290" s="380"/>
      <c r="H290" s="380"/>
    </row>
    <row r="291" spans="7:8" x14ac:dyDescent="0.3">
      <c r="G291" s="380"/>
      <c r="H291" s="380"/>
    </row>
    <row r="292" spans="7:8" x14ac:dyDescent="0.3">
      <c r="G292" s="380"/>
      <c r="H292" s="380"/>
    </row>
    <row r="293" spans="7:8" x14ac:dyDescent="0.3">
      <c r="G293" s="380"/>
      <c r="H293" s="380"/>
    </row>
    <row r="294" spans="7:8" x14ac:dyDescent="0.3">
      <c r="G294" s="380"/>
      <c r="H294" s="380"/>
    </row>
    <row r="295" spans="7:8" x14ac:dyDescent="0.3">
      <c r="G295" s="380"/>
      <c r="H295" s="380"/>
    </row>
    <row r="296" spans="7:8" x14ac:dyDescent="0.3">
      <c r="G296" s="380"/>
      <c r="H296" s="380"/>
    </row>
    <row r="297" spans="7:8" x14ac:dyDescent="0.3">
      <c r="G297" s="380"/>
      <c r="H297" s="380"/>
    </row>
    <row r="298" spans="7:8" x14ac:dyDescent="0.3">
      <c r="G298" s="380"/>
      <c r="H298" s="380"/>
    </row>
    <row r="299" spans="7:8" x14ac:dyDescent="0.3">
      <c r="G299" s="380"/>
      <c r="H299" s="380"/>
    </row>
    <row r="300" spans="7:8" x14ac:dyDescent="0.3">
      <c r="G300" s="380"/>
      <c r="H300" s="380"/>
    </row>
    <row r="301" spans="7:8" x14ac:dyDescent="0.3">
      <c r="G301" s="380"/>
      <c r="H301" s="380"/>
    </row>
    <row r="302" spans="7:8" x14ac:dyDescent="0.3">
      <c r="G302" s="380"/>
      <c r="H302" s="380"/>
    </row>
    <row r="303" spans="7:8" x14ac:dyDescent="0.3">
      <c r="G303" s="380"/>
      <c r="H303" s="380"/>
    </row>
    <row r="304" spans="7:8" x14ac:dyDescent="0.3">
      <c r="G304" s="380"/>
      <c r="H304" s="380"/>
    </row>
    <row r="305" spans="7:8" x14ac:dyDescent="0.3">
      <c r="G305" s="380"/>
      <c r="H305" s="380"/>
    </row>
    <row r="306" spans="7:8" x14ac:dyDescent="0.3">
      <c r="G306" s="380"/>
      <c r="H306" s="380"/>
    </row>
    <row r="307" spans="7:8" x14ac:dyDescent="0.3">
      <c r="G307" s="380"/>
      <c r="H307" s="380"/>
    </row>
    <row r="308" spans="7:8" x14ac:dyDescent="0.3">
      <c r="G308" s="380"/>
      <c r="H308" s="380"/>
    </row>
    <row r="309" spans="7:8" x14ac:dyDescent="0.3">
      <c r="G309" s="380"/>
      <c r="H309" s="380"/>
    </row>
    <row r="310" spans="7:8" x14ac:dyDescent="0.3">
      <c r="G310" s="380"/>
      <c r="H310" s="380"/>
    </row>
    <row r="311" spans="7:8" x14ac:dyDescent="0.3">
      <c r="G311" s="380"/>
      <c r="H311" s="380"/>
    </row>
    <row r="312" spans="7:8" x14ac:dyDescent="0.3">
      <c r="G312" s="380"/>
      <c r="H312" s="380"/>
    </row>
    <row r="313" spans="7:8" x14ac:dyDescent="0.3">
      <c r="G313" s="380"/>
      <c r="H313" s="380"/>
    </row>
    <row r="314" spans="7:8" x14ac:dyDescent="0.3">
      <c r="G314" s="380"/>
      <c r="H314" s="380"/>
    </row>
    <row r="315" spans="7:8" x14ac:dyDescent="0.3">
      <c r="G315" s="380"/>
      <c r="H315" s="380"/>
    </row>
    <row r="316" spans="7:8" x14ac:dyDescent="0.3">
      <c r="G316" s="380"/>
      <c r="H316" s="380"/>
    </row>
    <row r="317" spans="7:8" x14ac:dyDescent="0.3">
      <c r="G317" s="380"/>
      <c r="H317" s="380"/>
    </row>
    <row r="318" spans="7:8" x14ac:dyDescent="0.3">
      <c r="G318" s="380"/>
      <c r="H318" s="380"/>
    </row>
    <row r="319" spans="7:8" x14ac:dyDescent="0.3">
      <c r="G319" s="380"/>
      <c r="H319" s="380"/>
    </row>
    <row r="320" spans="7:8" x14ac:dyDescent="0.3">
      <c r="G320" s="380"/>
      <c r="H320" s="380"/>
    </row>
    <row r="321" spans="7:8" x14ac:dyDescent="0.3">
      <c r="G321" s="380"/>
      <c r="H321" s="380"/>
    </row>
    <row r="322" spans="7:8" x14ac:dyDescent="0.3">
      <c r="G322" s="380"/>
      <c r="H322" s="380"/>
    </row>
    <row r="323" spans="7:8" x14ac:dyDescent="0.3">
      <c r="G323" s="380"/>
      <c r="H323" s="380"/>
    </row>
    <row r="324" spans="7:8" x14ac:dyDescent="0.3">
      <c r="G324" s="380"/>
      <c r="H324" s="380"/>
    </row>
    <row r="325" spans="7:8" x14ac:dyDescent="0.3">
      <c r="G325" s="380"/>
      <c r="H325" s="380"/>
    </row>
    <row r="326" spans="7:8" x14ac:dyDescent="0.3">
      <c r="G326" s="380"/>
      <c r="H326" s="380"/>
    </row>
    <row r="327" spans="7:8" x14ac:dyDescent="0.3">
      <c r="G327" s="380"/>
      <c r="H327" s="380"/>
    </row>
    <row r="328" spans="7:8" x14ac:dyDescent="0.3">
      <c r="G328" s="380"/>
      <c r="H328" s="380"/>
    </row>
    <row r="329" spans="7:8" x14ac:dyDescent="0.3">
      <c r="G329" s="380"/>
      <c r="H329" s="380"/>
    </row>
    <row r="330" spans="7:8" x14ac:dyDescent="0.3">
      <c r="G330" s="380"/>
      <c r="H330" s="380"/>
    </row>
    <row r="331" spans="7:8" x14ac:dyDescent="0.3">
      <c r="G331" s="380"/>
      <c r="H331" s="380"/>
    </row>
    <row r="332" spans="7:8" x14ac:dyDescent="0.3">
      <c r="G332" s="380"/>
      <c r="H332" s="380"/>
    </row>
    <row r="333" spans="7:8" x14ac:dyDescent="0.3">
      <c r="G333" s="380"/>
      <c r="H333" s="380"/>
    </row>
    <row r="334" spans="7:8" x14ac:dyDescent="0.3">
      <c r="G334" s="380"/>
      <c r="H334" s="380"/>
    </row>
    <row r="335" spans="7:8" x14ac:dyDescent="0.3">
      <c r="G335" s="380"/>
      <c r="H335" s="380"/>
    </row>
    <row r="336" spans="7:8" x14ac:dyDescent="0.3">
      <c r="G336" s="380"/>
      <c r="H336" s="380"/>
    </row>
    <row r="337" spans="7:8" x14ac:dyDescent="0.3">
      <c r="G337" s="380"/>
      <c r="H337" s="380"/>
    </row>
    <row r="338" spans="7:8" x14ac:dyDescent="0.3">
      <c r="G338" s="380"/>
      <c r="H338" s="380"/>
    </row>
    <row r="339" spans="7:8" x14ac:dyDescent="0.3">
      <c r="G339" s="380"/>
      <c r="H339" s="380"/>
    </row>
    <row r="340" spans="7:8" x14ac:dyDescent="0.3">
      <c r="G340" s="380"/>
      <c r="H340" s="380"/>
    </row>
    <row r="341" spans="7:8" x14ac:dyDescent="0.3">
      <c r="G341" s="380"/>
      <c r="H341" s="380"/>
    </row>
    <row r="342" spans="7:8" x14ac:dyDescent="0.3">
      <c r="G342" s="380"/>
      <c r="H342" s="380"/>
    </row>
    <row r="343" spans="7:8" x14ac:dyDescent="0.3">
      <c r="G343" s="380"/>
      <c r="H343" s="380"/>
    </row>
    <row r="344" spans="7:8" x14ac:dyDescent="0.3">
      <c r="G344" s="380"/>
      <c r="H344" s="380"/>
    </row>
    <row r="345" spans="7:8" x14ac:dyDescent="0.3">
      <c r="G345" s="380"/>
      <c r="H345" s="380"/>
    </row>
    <row r="346" spans="7:8" x14ac:dyDescent="0.3">
      <c r="G346" s="380"/>
      <c r="H346" s="380"/>
    </row>
    <row r="347" spans="7:8" x14ac:dyDescent="0.3">
      <c r="G347" s="380"/>
      <c r="H347" s="380"/>
    </row>
    <row r="348" spans="7:8" x14ac:dyDescent="0.3">
      <c r="G348" s="380"/>
      <c r="H348" s="380"/>
    </row>
    <row r="349" spans="7:8" x14ac:dyDescent="0.3">
      <c r="G349" s="380"/>
      <c r="H349" s="380"/>
    </row>
    <row r="350" spans="7:8" x14ac:dyDescent="0.3">
      <c r="G350" s="380"/>
      <c r="H350" s="380"/>
    </row>
    <row r="351" spans="7:8" x14ac:dyDescent="0.3">
      <c r="G351" s="380"/>
      <c r="H351" s="380"/>
    </row>
    <row r="352" spans="7:8" x14ac:dyDescent="0.3">
      <c r="G352" s="380"/>
      <c r="H352" s="380"/>
    </row>
    <row r="353" spans="7:8" x14ac:dyDescent="0.3">
      <c r="G353" s="380"/>
      <c r="H353" s="380"/>
    </row>
    <row r="354" spans="7:8" x14ac:dyDescent="0.3">
      <c r="G354" s="380"/>
      <c r="H354" s="380"/>
    </row>
    <row r="355" spans="7:8" x14ac:dyDescent="0.3">
      <c r="G355" s="380"/>
      <c r="H355" s="380"/>
    </row>
    <row r="356" spans="7:8" x14ac:dyDescent="0.3">
      <c r="G356" s="380"/>
      <c r="H356" s="380"/>
    </row>
    <row r="357" spans="7:8" x14ac:dyDescent="0.3">
      <c r="G357" s="380"/>
      <c r="H357" s="380"/>
    </row>
    <row r="358" spans="7:8" x14ac:dyDescent="0.3">
      <c r="G358" s="380"/>
      <c r="H358" s="380"/>
    </row>
    <row r="359" spans="7:8" x14ac:dyDescent="0.3">
      <c r="G359" s="380"/>
      <c r="H359" s="380"/>
    </row>
    <row r="360" spans="7:8" x14ac:dyDescent="0.3">
      <c r="G360" s="380"/>
      <c r="H360" s="380"/>
    </row>
    <row r="361" spans="7:8" x14ac:dyDescent="0.3">
      <c r="G361" s="380"/>
      <c r="H361" s="380"/>
    </row>
    <row r="362" spans="7:8" x14ac:dyDescent="0.3">
      <c r="G362" s="380"/>
      <c r="H362" s="380"/>
    </row>
    <row r="363" spans="7:8" x14ac:dyDescent="0.3">
      <c r="G363" s="380"/>
      <c r="H363" s="380"/>
    </row>
    <row r="364" spans="7:8" x14ac:dyDescent="0.3">
      <c r="G364" s="380"/>
      <c r="H364" s="380"/>
    </row>
    <row r="365" spans="7:8" x14ac:dyDescent="0.3">
      <c r="G365" s="380"/>
      <c r="H365" s="380"/>
    </row>
    <row r="366" spans="7:8" x14ac:dyDescent="0.3">
      <c r="G366" s="380"/>
      <c r="H366" s="380"/>
    </row>
    <row r="367" spans="7:8" x14ac:dyDescent="0.3">
      <c r="G367" s="380"/>
      <c r="H367" s="380"/>
    </row>
    <row r="368" spans="7:8" x14ac:dyDescent="0.3">
      <c r="G368" s="380"/>
      <c r="H368" s="380"/>
    </row>
    <row r="369" spans="7:8" x14ac:dyDescent="0.3">
      <c r="G369" s="380"/>
      <c r="H369" s="380"/>
    </row>
    <row r="370" spans="7:8" x14ac:dyDescent="0.3">
      <c r="G370" s="380"/>
      <c r="H370" s="380"/>
    </row>
    <row r="371" spans="7:8" x14ac:dyDescent="0.3">
      <c r="G371" s="380"/>
      <c r="H371" s="380"/>
    </row>
    <row r="372" spans="7:8" x14ac:dyDescent="0.3">
      <c r="G372" s="380"/>
      <c r="H372" s="380"/>
    </row>
    <row r="373" spans="7:8" x14ac:dyDescent="0.3">
      <c r="G373" s="380"/>
      <c r="H373" s="380"/>
    </row>
    <row r="374" spans="7:8" x14ac:dyDescent="0.3">
      <c r="G374" s="380"/>
      <c r="H374" s="380"/>
    </row>
    <row r="375" spans="7:8" x14ac:dyDescent="0.3">
      <c r="G375" s="380"/>
      <c r="H375" s="380"/>
    </row>
    <row r="376" spans="7:8" x14ac:dyDescent="0.3">
      <c r="G376" s="380"/>
      <c r="H376" s="380"/>
    </row>
    <row r="377" spans="7:8" x14ac:dyDescent="0.3">
      <c r="G377" s="380"/>
      <c r="H377" s="380"/>
    </row>
    <row r="378" spans="7:8" x14ac:dyDescent="0.3">
      <c r="G378" s="380"/>
      <c r="H378" s="380"/>
    </row>
    <row r="379" spans="7:8" x14ac:dyDescent="0.3">
      <c r="G379" s="380"/>
      <c r="H379" s="380"/>
    </row>
    <row r="380" spans="7:8" x14ac:dyDescent="0.3">
      <c r="G380" s="380"/>
      <c r="H380" s="380"/>
    </row>
    <row r="381" spans="7:8" x14ac:dyDescent="0.3">
      <c r="G381" s="380"/>
      <c r="H381" s="380"/>
    </row>
    <row r="382" spans="7:8" x14ac:dyDescent="0.3">
      <c r="G382" s="380"/>
      <c r="H382" s="380"/>
    </row>
    <row r="383" spans="7:8" x14ac:dyDescent="0.3">
      <c r="G383" s="380"/>
      <c r="H383" s="380"/>
    </row>
    <row r="384" spans="7:8" x14ac:dyDescent="0.3">
      <c r="G384" s="380"/>
      <c r="H384" s="380"/>
    </row>
    <row r="385" spans="7:8" x14ac:dyDescent="0.3">
      <c r="G385" s="380"/>
      <c r="H385" s="380"/>
    </row>
    <row r="386" spans="7:8" x14ac:dyDescent="0.3">
      <c r="G386" s="380"/>
      <c r="H386" s="380"/>
    </row>
    <row r="387" spans="7:8" x14ac:dyDescent="0.3">
      <c r="G387" s="380"/>
      <c r="H387" s="380"/>
    </row>
    <row r="388" spans="7:8" x14ac:dyDescent="0.3">
      <c r="G388" s="380"/>
      <c r="H388" s="380"/>
    </row>
    <row r="389" spans="7:8" x14ac:dyDescent="0.3">
      <c r="G389" s="380"/>
      <c r="H389" s="380"/>
    </row>
    <row r="390" spans="7:8" x14ac:dyDescent="0.3">
      <c r="G390" s="380"/>
      <c r="H390" s="380"/>
    </row>
    <row r="391" spans="7:8" x14ac:dyDescent="0.3">
      <c r="G391" s="380"/>
      <c r="H391" s="380"/>
    </row>
    <row r="392" spans="7:8" x14ac:dyDescent="0.3">
      <c r="G392" s="380"/>
      <c r="H392" s="380"/>
    </row>
    <row r="393" spans="7:8" x14ac:dyDescent="0.3">
      <c r="G393" s="380"/>
      <c r="H393" s="380"/>
    </row>
    <row r="394" spans="7:8" x14ac:dyDescent="0.3">
      <c r="G394" s="380"/>
      <c r="H394" s="380"/>
    </row>
    <row r="395" spans="7:8" x14ac:dyDescent="0.3">
      <c r="G395" s="380"/>
      <c r="H395" s="380"/>
    </row>
    <row r="396" spans="7:8" x14ac:dyDescent="0.3">
      <c r="G396" s="380"/>
      <c r="H396" s="380"/>
    </row>
    <row r="397" spans="7:8" x14ac:dyDescent="0.3">
      <c r="G397" s="380"/>
      <c r="H397" s="380"/>
    </row>
    <row r="398" spans="7:8" x14ac:dyDescent="0.3">
      <c r="G398" s="380"/>
      <c r="H398" s="380"/>
    </row>
    <row r="399" spans="7:8" x14ac:dyDescent="0.3">
      <c r="G399" s="380"/>
      <c r="H399" s="380"/>
    </row>
    <row r="400" spans="7:8" x14ac:dyDescent="0.3">
      <c r="G400" s="380"/>
      <c r="H400" s="380"/>
    </row>
    <row r="401" spans="7:8" x14ac:dyDescent="0.3">
      <c r="G401" s="380"/>
      <c r="H401" s="380"/>
    </row>
    <row r="402" spans="7:8" x14ac:dyDescent="0.3">
      <c r="G402" s="380"/>
      <c r="H402" s="380"/>
    </row>
    <row r="403" spans="7:8" x14ac:dyDescent="0.3">
      <c r="G403" s="380"/>
      <c r="H403" s="380"/>
    </row>
    <row r="404" spans="7:8" x14ac:dyDescent="0.3">
      <c r="G404" s="380"/>
      <c r="H404" s="380"/>
    </row>
    <row r="405" spans="7:8" x14ac:dyDescent="0.3">
      <c r="G405" s="380"/>
      <c r="H405" s="380"/>
    </row>
    <row r="406" spans="7:8" x14ac:dyDescent="0.3">
      <c r="G406" s="380"/>
      <c r="H406" s="380"/>
    </row>
    <row r="407" spans="7:8" x14ac:dyDescent="0.3">
      <c r="G407" s="380"/>
      <c r="H407" s="380"/>
    </row>
    <row r="408" spans="7:8" x14ac:dyDescent="0.3">
      <c r="G408" s="380"/>
      <c r="H408" s="380"/>
    </row>
    <row r="409" spans="7:8" x14ac:dyDescent="0.3">
      <c r="G409" s="380"/>
      <c r="H409" s="380"/>
    </row>
    <row r="410" spans="7:8" x14ac:dyDescent="0.3">
      <c r="G410" s="380"/>
      <c r="H410" s="380"/>
    </row>
    <row r="411" spans="7:8" x14ac:dyDescent="0.3">
      <c r="G411" s="380"/>
      <c r="H411" s="380"/>
    </row>
    <row r="412" spans="7:8" x14ac:dyDescent="0.3">
      <c r="G412" s="380"/>
      <c r="H412" s="380"/>
    </row>
    <row r="413" spans="7:8" x14ac:dyDescent="0.3">
      <c r="G413" s="380"/>
      <c r="H413" s="380"/>
    </row>
    <row r="414" spans="7:8" x14ac:dyDescent="0.3">
      <c r="G414" s="380"/>
      <c r="H414" s="380"/>
    </row>
    <row r="415" spans="7:8" x14ac:dyDescent="0.3">
      <c r="G415" s="380"/>
      <c r="H415" s="380"/>
    </row>
    <row r="416" spans="7:8" x14ac:dyDescent="0.3">
      <c r="G416" s="380"/>
      <c r="H416" s="380"/>
    </row>
    <row r="417" spans="7:8" x14ac:dyDescent="0.3">
      <c r="G417" s="380"/>
      <c r="H417" s="380"/>
    </row>
    <row r="418" spans="7:8" x14ac:dyDescent="0.3">
      <c r="G418" s="380"/>
      <c r="H418" s="380"/>
    </row>
    <row r="419" spans="7:8" x14ac:dyDescent="0.3">
      <c r="G419" s="380"/>
      <c r="H419" s="380"/>
    </row>
    <row r="420" spans="7:8" x14ac:dyDescent="0.3">
      <c r="G420" s="380"/>
      <c r="H420" s="380"/>
    </row>
    <row r="421" spans="7:8" x14ac:dyDescent="0.3">
      <c r="G421" s="380"/>
      <c r="H421" s="380"/>
    </row>
    <row r="422" spans="7:8" x14ac:dyDescent="0.3">
      <c r="G422" s="380"/>
      <c r="H422" s="380"/>
    </row>
    <row r="423" spans="7:8" x14ac:dyDescent="0.3">
      <c r="G423" s="380"/>
      <c r="H423" s="380"/>
    </row>
    <row r="424" spans="7:8" x14ac:dyDescent="0.3">
      <c r="G424" s="380"/>
      <c r="H424" s="380"/>
    </row>
    <row r="425" spans="7:8" x14ac:dyDescent="0.3">
      <c r="G425" s="380"/>
      <c r="H425" s="380"/>
    </row>
    <row r="426" spans="7:8" x14ac:dyDescent="0.3">
      <c r="G426" s="380"/>
      <c r="H426" s="380"/>
    </row>
    <row r="427" spans="7:8" x14ac:dyDescent="0.3">
      <c r="G427" s="380"/>
      <c r="H427" s="380"/>
    </row>
    <row r="428" spans="7:8" x14ac:dyDescent="0.3">
      <c r="G428" s="380"/>
      <c r="H428" s="380"/>
    </row>
    <row r="429" spans="7:8" x14ac:dyDescent="0.3">
      <c r="G429" s="380"/>
      <c r="H429" s="380"/>
    </row>
    <row r="430" spans="7:8" x14ac:dyDescent="0.3">
      <c r="G430" s="380"/>
      <c r="H430" s="380"/>
    </row>
    <row r="431" spans="7:8" x14ac:dyDescent="0.3">
      <c r="G431" s="380"/>
      <c r="H431" s="380"/>
    </row>
    <row r="432" spans="7:8" x14ac:dyDescent="0.3">
      <c r="G432" s="380"/>
      <c r="H432" s="380"/>
    </row>
    <row r="433" spans="7:8" x14ac:dyDescent="0.3">
      <c r="G433" s="380"/>
      <c r="H433" s="380"/>
    </row>
    <row r="434" spans="7:8" x14ac:dyDescent="0.3">
      <c r="G434" s="380"/>
      <c r="H434" s="380"/>
    </row>
    <row r="435" spans="7:8" x14ac:dyDescent="0.3">
      <c r="G435" s="380"/>
      <c r="H435" s="380"/>
    </row>
    <row r="436" spans="7:8" x14ac:dyDescent="0.3">
      <c r="G436" s="380"/>
      <c r="H436" s="380"/>
    </row>
    <row r="437" spans="7:8" x14ac:dyDescent="0.3">
      <c r="G437" s="380"/>
      <c r="H437" s="380"/>
    </row>
    <row r="438" spans="7:8" x14ac:dyDescent="0.3">
      <c r="G438" s="380"/>
      <c r="H438" s="380"/>
    </row>
    <row r="439" spans="7:8" x14ac:dyDescent="0.3">
      <c r="G439" s="380"/>
      <c r="H439" s="380"/>
    </row>
    <row r="440" spans="7:8" x14ac:dyDescent="0.3">
      <c r="G440" s="380"/>
      <c r="H440" s="380"/>
    </row>
    <row r="441" spans="7:8" x14ac:dyDescent="0.3">
      <c r="G441" s="380"/>
      <c r="H441" s="380"/>
    </row>
    <row r="442" spans="7:8" x14ac:dyDescent="0.3">
      <c r="G442" s="380"/>
      <c r="H442" s="380"/>
    </row>
    <row r="443" spans="7:8" x14ac:dyDescent="0.3">
      <c r="G443" s="380"/>
      <c r="H443" s="380"/>
    </row>
    <row r="444" spans="7:8" x14ac:dyDescent="0.3">
      <c r="G444" s="380"/>
      <c r="H444" s="380"/>
    </row>
    <row r="445" spans="7:8" x14ac:dyDescent="0.3">
      <c r="G445" s="380"/>
      <c r="H445" s="380"/>
    </row>
    <row r="446" spans="7:8" x14ac:dyDescent="0.3">
      <c r="G446" s="380"/>
      <c r="H446" s="380"/>
    </row>
    <row r="447" spans="7:8" x14ac:dyDescent="0.3">
      <c r="G447" s="380"/>
      <c r="H447" s="380"/>
    </row>
    <row r="448" spans="7:8" x14ac:dyDescent="0.3">
      <c r="G448" s="380"/>
      <c r="H448" s="380"/>
    </row>
    <row r="449" spans="2:8" x14ac:dyDescent="0.3">
      <c r="G449" s="380"/>
      <c r="H449" s="380"/>
    </row>
    <row r="450" spans="2:8" x14ac:dyDescent="0.3">
      <c r="B450" s="3"/>
      <c r="C450" s="3"/>
      <c r="D450" s="3"/>
      <c r="E450" s="3"/>
      <c r="F450" s="3"/>
      <c r="G450" s="380"/>
      <c r="H450" s="380"/>
    </row>
    <row r="451" spans="2:8" x14ac:dyDescent="0.3">
      <c r="B451" s="3"/>
      <c r="C451" s="3"/>
      <c r="D451" s="3"/>
      <c r="E451" s="3"/>
      <c r="F451" s="3"/>
      <c r="G451" s="380"/>
      <c r="H451" s="380"/>
    </row>
    <row r="452" spans="2:8" x14ac:dyDescent="0.3">
      <c r="B452" s="3"/>
      <c r="C452" s="3"/>
      <c r="D452" s="3"/>
      <c r="E452" s="3"/>
      <c r="F452" s="3"/>
      <c r="G452" s="380"/>
      <c r="H452" s="380"/>
    </row>
    <row r="453" spans="2:8" x14ac:dyDescent="0.3">
      <c r="B453" s="3"/>
      <c r="C453" s="3"/>
      <c r="D453" s="3"/>
      <c r="E453" s="3"/>
      <c r="F453" s="3"/>
      <c r="G453" s="380"/>
      <c r="H453" s="380"/>
    </row>
    <row r="454" spans="2:8" x14ac:dyDescent="0.3">
      <c r="B454" s="3"/>
      <c r="C454" s="3"/>
      <c r="D454" s="3"/>
      <c r="E454" s="3"/>
      <c r="F454" s="3"/>
      <c r="G454" s="380"/>
      <c r="H454" s="380"/>
    </row>
    <row r="455" spans="2:8" x14ac:dyDescent="0.3">
      <c r="B455" s="3"/>
      <c r="C455" s="3"/>
      <c r="D455" s="3"/>
      <c r="E455" s="3"/>
      <c r="F455" s="3"/>
      <c r="G455" s="380"/>
      <c r="H455" s="380"/>
    </row>
    <row r="456" spans="2:8" x14ac:dyDescent="0.3">
      <c r="B456" s="3"/>
      <c r="C456" s="3"/>
      <c r="D456" s="3"/>
      <c r="E456" s="3"/>
      <c r="F456" s="3"/>
      <c r="G456" s="380"/>
      <c r="H456" s="380"/>
    </row>
    <row r="457" spans="2:8" x14ac:dyDescent="0.3">
      <c r="B457" s="3"/>
      <c r="C457" s="3"/>
      <c r="D457" s="3"/>
      <c r="E457" s="3"/>
      <c r="F457" s="3"/>
      <c r="G457" s="380"/>
      <c r="H457" s="380"/>
    </row>
    <row r="458" spans="2:8" x14ac:dyDescent="0.3">
      <c r="B458" s="3"/>
      <c r="C458" s="3"/>
      <c r="D458" s="3"/>
      <c r="E458" s="3"/>
      <c r="F458" s="3"/>
      <c r="G458" s="380"/>
      <c r="H458" s="380"/>
    </row>
    <row r="459" spans="2:8" x14ac:dyDescent="0.3">
      <c r="B459" s="3"/>
      <c r="C459" s="3"/>
      <c r="D459" s="3"/>
      <c r="E459" s="3"/>
      <c r="F459" s="3"/>
      <c r="G459" s="380"/>
      <c r="H459" s="380"/>
    </row>
    <row r="460" spans="2:8" x14ac:dyDescent="0.3">
      <c r="B460" s="3"/>
      <c r="C460" s="3"/>
      <c r="D460" s="3"/>
      <c r="E460" s="3"/>
      <c r="F460" s="3"/>
      <c r="G460" s="380"/>
      <c r="H460" s="380"/>
    </row>
    <row r="461" spans="2:8" x14ac:dyDescent="0.3">
      <c r="B461" s="3"/>
      <c r="C461" s="3"/>
      <c r="D461" s="3"/>
      <c r="E461" s="3"/>
      <c r="F461" s="3"/>
      <c r="G461" s="380"/>
      <c r="H461" s="380"/>
    </row>
    <row r="462" spans="2:8" x14ac:dyDescent="0.3">
      <c r="B462" s="3"/>
      <c r="C462" s="3"/>
      <c r="D462" s="3"/>
      <c r="E462" s="3"/>
      <c r="F462" s="3"/>
      <c r="G462" s="380"/>
      <c r="H462" s="380"/>
    </row>
    <row r="463" spans="2:8" x14ac:dyDescent="0.3">
      <c r="B463" s="3"/>
      <c r="C463" s="3"/>
      <c r="D463" s="3"/>
      <c r="E463" s="3"/>
      <c r="F463" s="3"/>
      <c r="G463" s="380"/>
      <c r="H463" s="380"/>
    </row>
    <row r="464" spans="2:8" x14ac:dyDescent="0.3">
      <c r="B464" s="3"/>
      <c r="C464" s="3"/>
      <c r="D464" s="3"/>
      <c r="E464" s="3"/>
      <c r="F464" s="3"/>
      <c r="G464" s="380"/>
      <c r="H464" s="380"/>
    </row>
    <row r="465" spans="2:8" x14ac:dyDescent="0.3">
      <c r="B465" s="3"/>
      <c r="C465" s="3"/>
      <c r="D465" s="3"/>
      <c r="E465" s="3"/>
      <c r="F465" s="3"/>
      <c r="G465" s="380"/>
      <c r="H465" s="380"/>
    </row>
    <row r="466" spans="2:8" x14ac:dyDescent="0.3">
      <c r="B466" s="3"/>
      <c r="C466" s="3"/>
      <c r="D466" s="3"/>
      <c r="E466" s="3"/>
      <c r="F466" s="3"/>
      <c r="G466" s="380"/>
      <c r="H466" s="380"/>
    </row>
    <row r="467" spans="2:8" x14ac:dyDescent="0.3">
      <c r="B467" s="3"/>
      <c r="C467" s="3"/>
      <c r="D467" s="3"/>
      <c r="E467" s="3"/>
      <c r="F467" s="3"/>
      <c r="G467" s="380"/>
      <c r="H467" s="380"/>
    </row>
    <row r="468" spans="2:8" x14ac:dyDescent="0.3">
      <c r="B468" s="3"/>
      <c r="C468" s="3"/>
      <c r="D468" s="3"/>
      <c r="E468" s="3"/>
      <c r="F468" s="3"/>
      <c r="G468" s="380"/>
      <c r="H468" s="380"/>
    </row>
    <row r="469" spans="2:8" x14ac:dyDescent="0.3">
      <c r="B469" s="3"/>
      <c r="C469" s="3"/>
      <c r="D469" s="3"/>
      <c r="E469" s="3"/>
      <c r="F469" s="3"/>
      <c r="G469" s="380"/>
      <c r="H469" s="380"/>
    </row>
    <row r="470" spans="2:8" x14ac:dyDescent="0.3">
      <c r="B470" s="3"/>
      <c r="C470" s="3"/>
      <c r="D470" s="3"/>
      <c r="E470" s="3"/>
      <c r="F470" s="3"/>
      <c r="G470" s="380"/>
      <c r="H470" s="380"/>
    </row>
    <row r="471" spans="2:8" x14ac:dyDescent="0.3">
      <c r="B471" s="3"/>
      <c r="C471" s="3"/>
      <c r="D471" s="3"/>
      <c r="E471" s="3"/>
      <c r="F471" s="3"/>
      <c r="G471" s="380"/>
      <c r="H471" s="380"/>
    </row>
    <row r="472" spans="2:8" x14ac:dyDescent="0.3">
      <c r="B472" s="3"/>
      <c r="C472" s="3"/>
      <c r="D472" s="3"/>
      <c r="E472" s="3"/>
      <c r="F472" s="3"/>
      <c r="G472" s="380"/>
      <c r="H472" s="380"/>
    </row>
    <row r="473" spans="2:8" x14ac:dyDescent="0.3">
      <c r="B473" s="3"/>
      <c r="C473" s="3"/>
      <c r="D473" s="3"/>
      <c r="E473" s="3"/>
      <c r="F473" s="3"/>
      <c r="G473" s="380"/>
      <c r="H473" s="380"/>
    </row>
    <row r="474" spans="2:8" x14ac:dyDescent="0.3">
      <c r="B474" s="3"/>
      <c r="C474" s="3"/>
      <c r="D474" s="3"/>
      <c r="E474" s="3"/>
      <c r="F474" s="3"/>
      <c r="G474" s="380"/>
      <c r="H474" s="380"/>
    </row>
    <row r="475" spans="2:8" x14ac:dyDescent="0.3">
      <c r="B475" s="3"/>
      <c r="C475" s="3"/>
      <c r="D475" s="3"/>
      <c r="E475" s="3"/>
      <c r="F475" s="3"/>
      <c r="G475" s="380"/>
      <c r="H475" s="380"/>
    </row>
    <row r="476" spans="2:8" x14ac:dyDescent="0.3">
      <c r="B476" s="3"/>
      <c r="C476" s="3"/>
      <c r="D476" s="3"/>
      <c r="E476" s="3"/>
      <c r="F476" s="3"/>
      <c r="G476" s="380"/>
      <c r="H476" s="380"/>
    </row>
    <row r="477" spans="2:8" x14ac:dyDescent="0.3">
      <c r="B477" s="3"/>
      <c r="C477" s="3"/>
      <c r="D477" s="3"/>
      <c r="E477" s="3"/>
      <c r="F477" s="3"/>
      <c r="G477" s="380"/>
      <c r="H477" s="380"/>
    </row>
    <row r="478" spans="2:8" x14ac:dyDescent="0.3">
      <c r="B478" s="3"/>
      <c r="C478" s="3"/>
      <c r="D478" s="3"/>
      <c r="E478" s="3"/>
      <c r="F478" s="3"/>
      <c r="G478" s="380"/>
      <c r="H478" s="380"/>
    </row>
    <row r="479" spans="2:8" x14ac:dyDescent="0.3">
      <c r="B479" s="3"/>
      <c r="C479" s="3"/>
      <c r="D479" s="3"/>
      <c r="E479" s="3"/>
      <c r="F479" s="3"/>
      <c r="G479" s="380"/>
      <c r="H479" s="380"/>
    </row>
    <row r="480" spans="2:8" x14ac:dyDescent="0.3">
      <c r="B480" s="3"/>
      <c r="C480" s="3"/>
      <c r="D480" s="3"/>
      <c r="E480" s="3"/>
      <c r="F480" s="3"/>
      <c r="G480" s="380"/>
      <c r="H480" s="380"/>
    </row>
    <row r="481" spans="2:8" x14ac:dyDescent="0.3">
      <c r="B481" s="3"/>
      <c r="C481" s="3"/>
      <c r="D481" s="3"/>
      <c r="E481" s="3"/>
      <c r="F481" s="3"/>
      <c r="G481" s="380"/>
      <c r="H481" s="380"/>
    </row>
    <row r="482" spans="2:8" x14ac:dyDescent="0.3">
      <c r="B482" s="3"/>
      <c r="C482" s="3"/>
      <c r="D482" s="3"/>
      <c r="E482" s="3"/>
      <c r="F482" s="3"/>
      <c r="G482" s="380"/>
      <c r="H482" s="380"/>
    </row>
    <row r="483" spans="2:8" x14ac:dyDescent="0.3">
      <c r="B483" s="3"/>
      <c r="C483" s="3"/>
      <c r="D483" s="3"/>
      <c r="E483" s="3"/>
      <c r="F483" s="3"/>
      <c r="G483" s="380"/>
      <c r="H483" s="380"/>
    </row>
    <row r="484" spans="2:8" x14ac:dyDescent="0.3">
      <c r="B484" s="3"/>
      <c r="C484" s="3"/>
      <c r="D484" s="3"/>
      <c r="E484" s="3"/>
      <c r="F484" s="3"/>
      <c r="G484" s="380"/>
      <c r="H484" s="380"/>
    </row>
    <row r="485" spans="2:8" x14ac:dyDescent="0.3">
      <c r="B485" s="3"/>
      <c r="C485" s="3"/>
      <c r="D485" s="3"/>
      <c r="E485" s="3"/>
      <c r="F485" s="3"/>
      <c r="G485" s="380"/>
      <c r="H485" s="380"/>
    </row>
    <row r="486" spans="2:8" x14ac:dyDescent="0.3">
      <c r="B486" s="3"/>
      <c r="C486" s="3"/>
      <c r="D486" s="3"/>
      <c r="E486" s="3"/>
      <c r="F486" s="3"/>
      <c r="G486" s="380"/>
      <c r="H486" s="380"/>
    </row>
    <row r="487" spans="2:8" x14ac:dyDescent="0.3">
      <c r="B487" s="3"/>
      <c r="C487" s="3"/>
      <c r="D487" s="3"/>
      <c r="E487" s="3"/>
      <c r="F487" s="3"/>
      <c r="G487" s="380"/>
      <c r="H487" s="380"/>
    </row>
    <row r="488" spans="2:8" x14ac:dyDescent="0.3">
      <c r="B488" s="3"/>
      <c r="C488" s="3"/>
      <c r="D488" s="3"/>
      <c r="E488" s="3"/>
      <c r="F488" s="3"/>
      <c r="G488" s="380"/>
      <c r="H488" s="380"/>
    </row>
    <row r="489" spans="2:8" x14ac:dyDescent="0.3">
      <c r="B489" s="3"/>
      <c r="C489" s="3"/>
      <c r="D489" s="3"/>
      <c r="E489" s="3"/>
      <c r="F489" s="3"/>
      <c r="G489" s="380"/>
      <c r="H489" s="380"/>
    </row>
    <row r="490" spans="2:8" x14ac:dyDescent="0.3">
      <c r="B490" s="3"/>
      <c r="C490" s="3"/>
      <c r="D490" s="3"/>
      <c r="E490" s="3"/>
      <c r="F490" s="3"/>
      <c r="G490" s="380"/>
      <c r="H490" s="380"/>
    </row>
    <row r="491" spans="2:8" x14ac:dyDescent="0.3">
      <c r="B491" s="3"/>
      <c r="C491" s="3"/>
      <c r="D491" s="3"/>
      <c r="E491" s="3"/>
      <c r="F491" s="3"/>
      <c r="G491" s="380"/>
      <c r="H491" s="380"/>
    </row>
    <row r="492" spans="2:8" x14ac:dyDescent="0.3">
      <c r="B492" s="3"/>
      <c r="C492" s="3"/>
      <c r="D492" s="3"/>
      <c r="E492" s="3"/>
      <c r="F492" s="3"/>
      <c r="G492" s="380"/>
      <c r="H492" s="380"/>
    </row>
    <row r="493" spans="2:8" x14ac:dyDescent="0.3">
      <c r="B493" s="3"/>
      <c r="C493" s="3"/>
      <c r="D493" s="3"/>
      <c r="E493" s="3"/>
      <c r="F493" s="3"/>
      <c r="G493" s="380"/>
      <c r="H493" s="380"/>
    </row>
    <row r="494" spans="2:8" x14ac:dyDescent="0.3">
      <c r="B494" s="3"/>
      <c r="C494" s="3"/>
      <c r="D494" s="3"/>
      <c r="E494" s="3"/>
      <c r="F494" s="3"/>
      <c r="G494" s="380"/>
      <c r="H494" s="380"/>
    </row>
    <row r="495" spans="2:8" x14ac:dyDescent="0.3">
      <c r="B495" s="3"/>
      <c r="C495" s="3"/>
      <c r="D495" s="3"/>
      <c r="E495" s="3"/>
      <c r="F495" s="3"/>
      <c r="G495" s="380"/>
      <c r="H495" s="380"/>
    </row>
    <row r="496" spans="2:8" x14ac:dyDescent="0.3">
      <c r="B496" s="3"/>
      <c r="C496" s="3"/>
      <c r="D496" s="3"/>
      <c r="E496" s="3"/>
      <c r="F496" s="3"/>
      <c r="G496" s="380"/>
      <c r="H496" s="380"/>
    </row>
    <row r="497" spans="2:8" x14ac:dyDescent="0.3">
      <c r="B497" s="3"/>
      <c r="C497" s="3"/>
      <c r="D497" s="3"/>
      <c r="E497" s="3"/>
      <c r="F497" s="3"/>
      <c r="G497" s="380"/>
      <c r="H497" s="380"/>
    </row>
    <row r="498" spans="2:8" x14ac:dyDescent="0.3">
      <c r="B498" s="3"/>
      <c r="C498" s="3"/>
      <c r="D498" s="3"/>
      <c r="E498" s="3"/>
      <c r="F498" s="3"/>
      <c r="G498" s="380"/>
      <c r="H498" s="380"/>
    </row>
    <row r="499" spans="2:8" x14ac:dyDescent="0.3">
      <c r="B499" s="3"/>
      <c r="C499" s="3"/>
      <c r="D499" s="3"/>
      <c r="E499" s="3"/>
      <c r="F499" s="3"/>
      <c r="G499" s="380"/>
      <c r="H499" s="380"/>
    </row>
    <row r="500" spans="2:8" x14ac:dyDescent="0.3">
      <c r="B500" s="3"/>
      <c r="C500" s="3"/>
      <c r="D500" s="3"/>
      <c r="E500" s="3"/>
      <c r="F500" s="3"/>
      <c r="G500" s="380"/>
      <c r="H500" s="380"/>
    </row>
    <row r="501" spans="2:8" x14ac:dyDescent="0.3">
      <c r="B501" s="3"/>
      <c r="C501" s="3"/>
      <c r="D501" s="3"/>
      <c r="E501" s="3"/>
      <c r="F501" s="3"/>
      <c r="G501" s="380"/>
      <c r="H501" s="380"/>
    </row>
    <row r="502" spans="2:8" x14ac:dyDescent="0.3">
      <c r="B502" s="3"/>
      <c r="C502" s="3"/>
      <c r="D502" s="3"/>
      <c r="E502" s="3"/>
      <c r="F502" s="3"/>
      <c r="G502" s="380"/>
      <c r="H502" s="380"/>
    </row>
    <row r="503" spans="2:8" x14ac:dyDescent="0.3">
      <c r="B503" s="3"/>
      <c r="C503" s="3"/>
      <c r="D503" s="3"/>
      <c r="E503" s="3"/>
      <c r="F503" s="3"/>
      <c r="G503" s="380"/>
      <c r="H503" s="380"/>
    </row>
    <row r="504" spans="2:8" x14ac:dyDescent="0.3">
      <c r="B504" s="3"/>
      <c r="C504" s="3"/>
      <c r="D504" s="3"/>
      <c r="E504" s="3"/>
      <c r="F504" s="3"/>
      <c r="G504" s="380"/>
      <c r="H504" s="380"/>
    </row>
    <row r="505" spans="2:8" x14ac:dyDescent="0.3">
      <c r="B505" s="3"/>
      <c r="C505" s="3"/>
      <c r="D505" s="3"/>
      <c r="E505" s="3"/>
      <c r="F505" s="3"/>
      <c r="G505" s="380"/>
      <c r="H505" s="380"/>
    </row>
    <row r="506" spans="2:8" x14ac:dyDescent="0.3">
      <c r="B506" s="3"/>
      <c r="C506" s="3"/>
      <c r="D506" s="3"/>
      <c r="E506" s="3"/>
      <c r="F506" s="3"/>
      <c r="G506" s="380"/>
      <c r="H506" s="380"/>
    </row>
    <row r="507" spans="2:8" x14ac:dyDescent="0.3">
      <c r="B507" s="3"/>
      <c r="C507" s="3"/>
      <c r="D507" s="3"/>
      <c r="E507" s="3"/>
      <c r="F507" s="3"/>
      <c r="G507" s="380"/>
      <c r="H507" s="380"/>
    </row>
    <row r="508" spans="2:8" x14ac:dyDescent="0.3">
      <c r="B508" s="3"/>
      <c r="C508" s="3"/>
      <c r="D508" s="3"/>
      <c r="E508" s="3"/>
      <c r="F508" s="3"/>
      <c r="G508" s="380"/>
      <c r="H508" s="380"/>
    </row>
    <row r="509" spans="2:8" x14ac:dyDescent="0.3">
      <c r="B509" s="3"/>
      <c r="C509" s="3"/>
      <c r="D509" s="3"/>
      <c r="E509" s="3"/>
      <c r="F509" s="3"/>
      <c r="G509" s="380"/>
      <c r="H509" s="380"/>
    </row>
    <row r="510" spans="2:8" x14ac:dyDescent="0.3">
      <c r="B510" s="3"/>
      <c r="C510" s="3"/>
      <c r="D510" s="3"/>
      <c r="E510" s="3"/>
      <c r="F510" s="3"/>
      <c r="G510" s="380"/>
      <c r="H510" s="380"/>
    </row>
    <row r="511" spans="2:8" x14ac:dyDescent="0.3">
      <c r="B511" s="3"/>
      <c r="C511" s="3"/>
      <c r="D511" s="3"/>
      <c r="E511" s="3"/>
      <c r="F511" s="3"/>
      <c r="G511" s="380"/>
      <c r="H511" s="380"/>
    </row>
    <row r="512" spans="2:8" x14ac:dyDescent="0.3">
      <c r="B512" s="3"/>
      <c r="C512" s="3"/>
      <c r="D512" s="3"/>
      <c r="E512" s="3"/>
      <c r="F512" s="3"/>
      <c r="G512" s="380"/>
      <c r="H512" s="380"/>
    </row>
    <row r="513" spans="2:8" x14ac:dyDescent="0.3">
      <c r="B513" s="3"/>
      <c r="C513" s="3"/>
      <c r="D513" s="3"/>
      <c r="E513" s="3"/>
      <c r="F513" s="3"/>
      <c r="G513" s="380"/>
      <c r="H513" s="380"/>
    </row>
    <row r="514" spans="2:8" x14ac:dyDescent="0.3">
      <c r="B514" s="3"/>
      <c r="C514" s="3"/>
      <c r="D514" s="3"/>
      <c r="E514" s="3"/>
      <c r="F514" s="3"/>
      <c r="G514" s="380"/>
      <c r="H514" s="380"/>
    </row>
    <row r="515" spans="2:8" x14ac:dyDescent="0.3">
      <c r="B515" s="3"/>
      <c r="C515" s="3"/>
      <c r="D515" s="3"/>
      <c r="E515" s="3"/>
      <c r="F515" s="3"/>
      <c r="G515" s="380"/>
      <c r="H515" s="380"/>
    </row>
    <row r="516" spans="2:8" x14ac:dyDescent="0.3">
      <c r="B516" s="3"/>
      <c r="C516" s="3"/>
      <c r="D516" s="3"/>
      <c r="E516" s="3"/>
      <c r="F516" s="3"/>
      <c r="G516" s="380"/>
      <c r="H516" s="380"/>
    </row>
    <row r="517" spans="2:8" x14ac:dyDescent="0.3">
      <c r="B517" s="3"/>
      <c r="C517" s="3"/>
      <c r="D517" s="3"/>
      <c r="E517" s="3"/>
      <c r="F517" s="3"/>
      <c r="G517" s="380"/>
      <c r="H517" s="380"/>
    </row>
    <row r="518" spans="2:8" x14ac:dyDescent="0.3">
      <c r="B518" s="3"/>
      <c r="C518" s="3"/>
      <c r="D518" s="3"/>
      <c r="E518" s="3"/>
      <c r="F518" s="3"/>
      <c r="G518" s="380"/>
      <c r="H518" s="380"/>
    </row>
    <row r="519" spans="2:8" x14ac:dyDescent="0.3">
      <c r="B519" s="3"/>
      <c r="C519" s="3"/>
      <c r="D519" s="3"/>
      <c r="E519" s="3"/>
      <c r="F519" s="3"/>
      <c r="G519" s="380"/>
      <c r="H519" s="380"/>
    </row>
    <row r="520" spans="2:8" x14ac:dyDescent="0.3">
      <c r="B520" s="3"/>
      <c r="C520" s="3"/>
      <c r="D520" s="3"/>
      <c r="E520" s="3"/>
      <c r="F520" s="3"/>
      <c r="G520" s="380"/>
      <c r="H520" s="380"/>
    </row>
    <row r="521" spans="2:8" x14ac:dyDescent="0.3">
      <c r="B521" s="3"/>
      <c r="C521" s="3"/>
      <c r="D521" s="3"/>
      <c r="E521" s="3"/>
      <c r="F521" s="3"/>
      <c r="G521" s="380"/>
      <c r="H521" s="380"/>
    </row>
    <row r="522" spans="2:8" x14ac:dyDescent="0.3">
      <c r="B522" s="3"/>
      <c r="C522" s="3"/>
      <c r="D522" s="3"/>
      <c r="E522" s="3"/>
      <c r="F522" s="3"/>
      <c r="G522" s="380"/>
      <c r="H522" s="380"/>
    </row>
    <row r="523" spans="2:8" x14ac:dyDescent="0.3">
      <c r="B523" s="3"/>
      <c r="C523" s="3"/>
      <c r="D523" s="3"/>
      <c r="E523" s="3"/>
      <c r="F523" s="3"/>
      <c r="G523" s="380"/>
      <c r="H523" s="380"/>
    </row>
    <row r="524" spans="2:8" x14ac:dyDescent="0.3">
      <c r="B524" s="3"/>
      <c r="C524" s="3"/>
      <c r="D524" s="3"/>
      <c r="E524" s="3"/>
      <c r="F524" s="3"/>
      <c r="G524" s="380"/>
      <c r="H524" s="380"/>
    </row>
    <row r="525" spans="2:8" x14ac:dyDescent="0.3">
      <c r="B525" s="3"/>
      <c r="C525" s="3"/>
      <c r="D525" s="3"/>
      <c r="E525" s="3"/>
      <c r="F525" s="3"/>
      <c r="G525" s="380"/>
      <c r="H525" s="380"/>
    </row>
    <row r="526" spans="2:8" x14ac:dyDescent="0.3">
      <c r="B526" s="3"/>
      <c r="C526" s="3"/>
      <c r="D526" s="3"/>
      <c r="E526" s="3"/>
      <c r="F526" s="3"/>
      <c r="G526" s="380"/>
      <c r="H526" s="380"/>
    </row>
    <row r="527" spans="2:8" x14ac:dyDescent="0.3">
      <c r="B527" s="3"/>
      <c r="C527" s="3"/>
      <c r="D527" s="3"/>
      <c r="E527" s="3"/>
      <c r="F527" s="3"/>
      <c r="G527" s="380"/>
      <c r="H527" s="380"/>
    </row>
    <row r="528" spans="2:8" x14ac:dyDescent="0.3">
      <c r="B528" s="3"/>
      <c r="C528" s="3"/>
      <c r="D528" s="3"/>
      <c r="E528" s="3"/>
      <c r="F528" s="3"/>
      <c r="G528" s="380"/>
      <c r="H528" s="380"/>
    </row>
    <row r="529" spans="2:8" x14ac:dyDescent="0.3">
      <c r="B529" s="3"/>
      <c r="C529" s="3"/>
      <c r="D529" s="3"/>
      <c r="E529" s="3"/>
      <c r="F529" s="3"/>
      <c r="G529" s="380"/>
      <c r="H529" s="380"/>
    </row>
    <row r="530" spans="2:8" x14ac:dyDescent="0.3">
      <c r="B530" s="3"/>
      <c r="C530" s="3"/>
      <c r="D530" s="3"/>
      <c r="E530" s="3"/>
      <c r="F530" s="3"/>
      <c r="G530" s="380"/>
      <c r="H530" s="380"/>
    </row>
    <row r="531" spans="2:8" x14ac:dyDescent="0.3">
      <c r="B531" s="3"/>
      <c r="C531" s="3"/>
      <c r="D531" s="3"/>
      <c r="E531" s="3"/>
      <c r="F531" s="3"/>
      <c r="G531" s="380"/>
      <c r="H531" s="380"/>
    </row>
    <row r="532" spans="2:8" x14ac:dyDescent="0.3">
      <c r="B532" s="3"/>
      <c r="C532" s="3"/>
      <c r="D532" s="3"/>
      <c r="E532" s="3"/>
      <c r="F532" s="3"/>
      <c r="G532" s="380"/>
      <c r="H532" s="380"/>
    </row>
    <row r="533" spans="2:8" x14ac:dyDescent="0.3">
      <c r="B533" s="3"/>
      <c r="C533" s="3"/>
      <c r="D533" s="3"/>
      <c r="E533" s="3"/>
      <c r="F533" s="3"/>
      <c r="G533" s="380"/>
      <c r="H533" s="380"/>
    </row>
    <row r="534" spans="2:8" x14ac:dyDescent="0.3">
      <c r="B534" s="3"/>
      <c r="C534" s="3"/>
      <c r="D534" s="3"/>
      <c r="E534" s="3"/>
      <c r="F534" s="3"/>
      <c r="G534" s="380"/>
      <c r="H534" s="380"/>
    </row>
    <row r="535" spans="2:8" x14ac:dyDescent="0.3">
      <c r="B535" s="3"/>
      <c r="C535" s="3"/>
      <c r="D535" s="3"/>
      <c r="E535" s="3"/>
      <c r="F535" s="3"/>
      <c r="G535" s="380"/>
      <c r="H535" s="380"/>
    </row>
    <row r="536" spans="2:8" x14ac:dyDescent="0.3">
      <c r="B536" s="3"/>
      <c r="C536" s="3"/>
      <c r="D536" s="3"/>
      <c r="E536" s="3"/>
      <c r="F536" s="3"/>
      <c r="G536" s="380"/>
      <c r="H536" s="380"/>
    </row>
    <row r="537" spans="2:8" x14ac:dyDescent="0.3">
      <c r="B537" s="3"/>
      <c r="C537" s="3"/>
      <c r="D537" s="3"/>
      <c r="E537" s="3"/>
      <c r="F537" s="3"/>
      <c r="G537" s="380"/>
      <c r="H537" s="380"/>
    </row>
    <row r="538" spans="2:8" x14ac:dyDescent="0.3">
      <c r="B538" s="3"/>
      <c r="C538" s="3"/>
      <c r="D538" s="3"/>
      <c r="E538" s="3"/>
      <c r="F538" s="3"/>
      <c r="G538" s="380"/>
      <c r="H538" s="380"/>
    </row>
    <row r="539" spans="2:8" x14ac:dyDescent="0.3">
      <c r="B539" s="3"/>
      <c r="C539" s="3"/>
      <c r="D539" s="3"/>
      <c r="E539" s="3"/>
      <c r="F539" s="3"/>
      <c r="G539" s="380"/>
      <c r="H539" s="380"/>
    </row>
    <row r="540" spans="2:8" x14ac:dyDescent="0.3">
      <c r="B540" s="3"/>
      <c r="C540" s="3"/>
      <c r="D540" s="3"/>
      <c r="E540" s="3"/>
      <c r="F540" s="3"/>
      <c r="G540" s="380"/>
      <c r="H540" s="380"/>
    </row>
    <row r="541" spans="2:8" x14ac:dyDescent="0.3">
      <c r="B541" s="3"/>
      <c r="C541" s="3"/>
      <c r="D541" s="3"/>
      <c r="E541" s="3"/>
      <c r="F541" s="3"/>
      <c r="G541" s="380"/>
      <c r="H541" s="380"/>
    </row>
    <row r="542" spans="2:8" x14ac:dyDescent="0.3">
      <c r="B542" s="3"/>
      <c r="C542" s="3"/>
      <c r="D542" s="3"/>
      <c r="E542" s="3"/>
      <c r="F542" s="3"/>
      <c r="G542" s="380"/>
      <c r="H542" s="380"/>
    </row>
    <row r="543" spans="2:8" x14ac:dyDescent="0.3">
      <c r="B543" s="3"/>
      <c r="C543" s="3"/>
      <c r="D543" s="3"/>
      <c r="E543" s="3"/>
      <c r="F543" s="3"/>
      <c r="G543" s="380"/>
      <c r="H543" s="380"/>
    </row>
    <row r="544" spans="2:8" x14ac:dyDescent="0.3">
      <c r="B544" s="3"/>
      <c r="C544" s="3"/>
      <c r="D544" s="3"/>
      <c r="E544" s="3"/>
      <c r="F544" s="3"/>
      <c r="G544" s="380"/>
      <c r="H544" s="380"/>
    </row>
    <row r="545" spans="2:8" x14ac:dyDescent="0.3">
      <c r="B545" s="3"/>
      <c r="C545" s="3"/>
      <c r="D545" s="3"/>
      <c r="E545" s="3"/>
      <c r="F545" s="3"/>
      <c r="G545" s="380"/>
      <c r="H545" s="380"/>
    </row>
    <row r="546" spans="2:8" x14ac:dyDescent="0.3">
      <c r="B546" s="3"/>
      <c r="C546" s="3"/>
      <c r="D546" s="3"/>
      <c r="E546" s="3"/>
      <c r="F546" s="3"/>
      <c r="G546" s="380"/>
      <c r="H546" s="380"/>
    </row>
    <row r="547" spans="2:8" x14ac:dyDescent="0.3">
      <c r="B547" s="3"/>
      <c r="C547" s="3"/>
      <c r="D547" s="3"/>
      <c r="E547" s="3"/>
      <c r="F547" s="3"/>
      <c r="G547" s="380"/>
      <c r="H547" s="380"/>
    </row>
    <row r="548" spans="2:8" x14ac:dyDescent="0.3">
      <c r="B548" s="3"/>
      <c r="C548" s="3"/>
      <c r="D548" s="3"/>
      <c r="E548" s="3"/>
      <c r="F548" s="3"/>
      <c r="G548" s="380"/>
      <c r="H548" s="380"/>
    </row>
    <row r="549" spans="2:8" x14ac:dyDescent="0.3">
      <c r="B549" s="3"/>
      <c r="C549" s="3"/>
      <c r="D549" s="3"/>
      <c r="E549" s="3"/>
      <c r="F549" s="3"/>
      <c r="G549" s="380"/>
      <c r="H549" s="380"/>
    </row>
    <row r="550" spans="2:8" x14ac:dyDescent="0.3">
      <c r="B550" s="3"/>
      <c r="C550" s="3"/>
      <c r="D550" s="3"/>
      <c r="E550" s="3"/>
      <c r="F550" s="3"/>
      <c r="G550" s="380"/>
      <c r="H550" s="380"/>
    </row>
    <row r="551" spans="2:8" x14ac:dyDescent="0.3">
      <c r="B551" s="3"/>
      <c r="C551" s="3"/>
      <c r="D551" s="3"/>
      <c r="E551" s="3"/>
      <c r="F551" s="3"/>
      <c r="G551" s="380"/>
      <c r="H551" s="380"/>
    </row>
    <row r="552" spans="2:8" x14ac:dyDescent="0.3">
      <c r="B552" s="3"/>
      <c r="C552" s="3"/>
      <c r="D552" s="3"/>
      <c r="E552" s="3"/>
      <c r="F552" s="3"/>
      <c r="G552" s="380"/>
      <c r="H552" s="380"/>
    </row>
    <row r="553" spans="2:8" x14ac:dyDescent="0.3">
      <c r="B553" s="3"/>
      <c r="C553" s="3"/>
      <c r="D553" s="3"/>
      <c r="E553" s="3"/>
      <c r="F553" s="3"/>
      <c r="G553" s="380"/>
      <c r="H553" s="380"/>
    </row>
    <row r="554" spans="2:8" x14ac:dyDescent="0.3">
      <c r="B554" s="3"/>
      <c r="C554" s="3"/>
      <c r="D554" s="3"/>
      <c r="E554" s="3"/>
      <c r="F554" s="3"/>
      <c r="G554" s="380"/>
      <c r="H554" s="380"/>
    </row>
    <row r="555" spans="2:8" x14ac:dyDescent="0.3">
      <c r="B555" s="3"/>
      <c r="C555" s="3"/>
      <c r="D555" s="3"/>
      <c r="E555" s="3"/>
      <c r="F555" s="3"/>
      <c r="G555" s="380"/>
      <c r="H555" s="380"/>
    </row>
    <row r="556" spans="2:8" x14ac:dyDescent="0.3">
      <c r="B556" s="3"/>
      <c r="C556" s="3"/>
      <c r="D556" s="3"/>
      <c r="E556" s="3"/>
      <c r="F556" s="3"/>
      <c r="G556" s="380"/>
      <c r="H556" s="380"/>
    </row>
    <row r="557" spans="2:8" x14ac:dyDescent="0.3">
      <c r="B557" s="3"/>
      <c r="C557" s="3"/>
      <c r="D557" s="3"/>
      <c r="E557" s="3"/>
      <c r="F557" s="3"/>
      <c r="G557" s="380"/>
      <c r="H557" s="380"/>
    </row>
    <row r="558" spans="2:8" x14ac:dyDescent="0.3">
      <c r="B558" s="3"/>
      <c r="C558" s="3"/>
      <c r="D558" s="3"/>
      <c r="E558" s="3"/>
      <c r="F558" s="3"/>
      <c r="G558" s="380"/>
      <c r="H558" s="380"/>
    </row>
    <row r="559" spans="2:8" x14ac:dyDescent="0.3">
      <c r="B559" s="3"/>
      <c r="C559" s="3"/>
      <c r="D559" s="3"/>
      <c r="E559" s="3"/>
      <c r="F559" s="3"/>
      <c r="G559" s="380"/>
      <c r="H559" s="380"/>
    </row>
    <row r="560" spans="2:8" x14ac:dyDescent="0.3">
      <c r="B560" s="3"/>
      <c r="C560" s="3"/>
      <c r="D560" s="3"/>
      <c r="E560" s="3"/>
      <c r="F560" s="3"/>
      <c r="G560" s="380"/>
      <c r="H560" s="380"/>
    </row>
    <row r="561" spans="2:8" x14ac:dyDescent="0.3">
      <c r="B561" s="3"/>
      <c r="C561" s="3"/>
      <c r="D561" s="3"/>
      <c r="E561" s="3"/>
      <c r="F561" s="3"/>
      <c r="G561" s="380"/>
      <c r="H561" s="380"/>
    </row>
    <row r="562" spans="2:8" x14ac:dyDescent="0.3">
      <c r="B562" s="3"/>
      <c r="C562" s="3"/>
      <c r="D562" s="3"/>
      <c r="E562" s="3"/>
      <c r="F562" s="3"/>
      <c r="G562" s="380"/>
      <c r="H562" s="380"/>
    </row>
    <row r="563" spans="2:8" x14ac:dyDescent="0.3">
      <c r="B563" s="3"/>
      <c r="C563" s="3"/>
      <c r="D563" s="3"/>
      <c r="E563" s="3"/>
      <c r="F563" s="3"/>
      <c r="G563" s="380"/>
      <c r="H563" s="380"/>
    </row>
    <row r="564" spans="2:8" x14ac:dyDescent="0.3">
      <c r="B564" s="3"/>
      <c r="C564" s="3"/>
      <c r="D564" s="3"/>
      <c r="E564" s="3"/>
      <c r="F564" s="3"/>
      <c r="G564" s="380"/>
      <c r="H564" s="380"/>
    </row>
    <row r="565" spans="2:8" x14ac:dyDescent="0.3">
      <c r="B565" s="3"/>
      <c r="C565" s="3"/>
      <c r="D565" s="3"/>
      <c r="E565" s="3"/>
      <c r="F565" s="3"/>
      <c r="G565" s="380"/>
      <c r="H565" s="380"/>
    </row>
    <row r="566" spans="2:8" x14ac:dyDescent="0.3">
      <c r="B566" s="3"/>
      <c r="C566" s="3"/>
      <c r="D566" s="3"/>
      <c r="E566" s="3"/>
      <c r="F566" s="3"/>
      <c r="G566" s="380"/>
      <c r="H566" s="380"/>
    </row>
    <row r="567" spans="2:8" x14ac:dyDescent="0.3">
      <c r="B567" s="3"/>
      <c r="C567" s="3"/>
      <c r="D567" s="3"/>
      <c r="E567" s="3"/>
      <c r="F567" s="3"/>
      <c r="G567" s="380"/>
      <c r="H567" s="380"/>
    </row>
    <row r="568" spans="2:8" x14ac:dyDescent="0.3">
      <c r="B568" s="3"/>
      <c r="C568" s="3"/>
      <c r="D568" s="3"/>
      <c r="E568" s="3"/>
      <c r="F568" s="3"/>
      <c r="G568" s="380"/>
      <c r="H568" s="380"/>
    </row>
    <row r="569" spans="2:8" x14ac:dyDescent="0.3">
      <c r="B569" s="3"/>
      <c r="C569" s="3"/>
      <c r="D569" s="3"/>
      <c r="E569" s="3"/>
      <c r="F569" s="3"/>
      <c r="G569" s="380"/>
      <c r="H569" s="380"/>
    </row>
    <row r="570" spans="2:8" x14ac:dyDescent="0.3">
      <c r="B570" s="3"/>
      <c r="C570" s="3"/>
      <c r="D570" s="3"/>
      <c r="E570" s="3"/>
      <c r="F570" s="3"/>
      <c r="G570" s="380"/>
      <c r="H570" s="380"/>
    </row>
    <row r="571" spans="2:8" x14ac:dyDescent="0.3">
      <c r="B571" s="3"/>
      <c r="C571" s="3"/>
      <c r="D571" s="3"/>
      <c r="E571" s="3"/>
      <c r="F571" s="3"/>
      <c r="G571" s="380"/>
      <c r="H571" s="380"/>
    </row>
    <row r="572" spans="2:8" x14ac:dyDescent="0.3">
      <c r="B572" s="3"/>
      <c r="C572" s="3"/>
      <c r="D572" s="3"/>
      <c r="E572" s="3"/>
      <c r="F572" s="3"/>
      <c r="G572" s="380"/>
      <c r="H572" s="380"/>
    </row>
    <row r="573" spans="2:8" x14ac:dyDescent="0.3">
      <c r="B573" s="3"/>
      <c r="C573" s="3"/>
      <c r="D573" s="3"/>
      <c r="E573" s="3"/>
      <c r="F573" s="3"/>
      <c r="G573" s="380"/>
      <c r="H573" s="380"/>
    </row>
    <row r="574" spans="2:8" x14ac:dyDescent="0.3">
      <c r="B574" s="3"/>
      <c r="C574" s="3"/>
      <c r="D574" s="3"/>
      <c r="E574" s="3"/>
      <c r="F574" s="3"/>
      <c r="G574" s="380"/>
      <c r="H574" s="380"/>
    </row>
    <row r="575" spans="2:8" x14ac:dyDescent="0.3">
      <c r="B575" s="3"/>
      <c r="C575" s="3"/>
      <c r="D575" s="3"/>
      <c r="E575" s="3"/>
      <c r="F575" s="3"/>
      <c r="G575" s="380"/>
      <c r="H575" s="380"/>
    </row>
    <row r="576" spans="2:8" x14ac:dyDescent="0.3">
      <c r="B576" s="3"/>
      <c r="C576" s="3"/>
      <c r="D576" s="3"/>
      <c r="E576" s="3"/>
      <c r="F576" s="3"/>
      <c r="G576" s="380"/>
      <c r="H576" s="380"/>
    </row>
    <row r="577" spans="2:8" x14ac:dyDescent="0.3">
      <c r="B577" s="3"/>
      <c r="C577" s="3"/>
      <c r="D577" s="3"/>
      <c r="E577" s="3"/>
      <c r="F577" s="3"/>
      <c r="G577" s="380"/>
      <c r="H577" s="380"/>
    </row>
    <row r="578" spans="2:8" x14ac:dyDescent="0.3">
      <c r="B578" s="3"/>
      <c r="C578" s="3"/>
      <c r="D578" s="3"/>
      <c r="E578" s="3"/>
      <c r="F578" s="3"/>
      <c r="G578" s="380"/>
      <c r="H578" s="380"/>
    </row>
    <row r="579" spans="2:8" x14ac:dyDescent="0.3">
      <c r="B579" s="3"/>
      <c r="C579" s="3"/>
      <c r="D579" s="3"/>
      <c r="E579" s="3"/>
      <c r="F579" s="3"/>
      <c r="G579" s="380"/>
      <c r="H579" s="380"/>
    </row>
    <row r="580" spans="2:8" x14ac:dyDescent="0.3">
      <c r="B580" s="3"/>
      <c r="C580" s="3"/>
      <c r="D580" s="3"/>
      <c r="E580" s="3"/>
      <c r="F580" s="3"/>
      <c r="G580" s="380"/>
      <c r="H580" s="380"/>
    </row>
    <row r="581" spans="2:8" x14ac:dyDescent="0.3">
      <c r="B581" s="3"/>
      <c r="C581" s="3"/>
      <c r="D581" s="3"/>
      <c r="E581" s="3"/>
      <c r="F581" s="3"/>
      <c r="G581" s="380"/>
      <c r="H581" s="380"/>
    </row>
    <row r="582" spans="2:8" x14ac:dyDescent="0.3">
      <c r="B582" s="3"/>
      <c r="C582" s="3"/>
      <c r="D582" s="3"/>
      <c r="E582" s="3"/>
      <c r="F582" s="3"/>
      <c r="G582" s="380"/>
      <c r="H582" s="380"/>
    </row>
    <row r="583" spans="2:8" x14ac:dyDescent="0.3">
      <c r="B583" s="3"/>
      <c r="C583" s="3"/>
      <c r="D583" s="3"/>
      <c r="E583" s="3"/>
      <c r="F583" s="3"/>
      <c r="G583" s="380"/>
      <c r="H583" s="380"/>
    </row>
    <row r="584" spans="2:8" x14ac:dyDescent="0.3">
      <c r="B584" s="3"/>
      <c r="C584" s="3"/>
      <c r="D584" s="3"/>
      <c r="E584" s="3"/>
      <c r="F584" s="3"/>
      <c r="G584" s="380"/>
      <c r="H584" s="380"/>
    </row>
    <row r="585" spans="2:8" x14ac:dyDescent="0.3">
      <c r="B585" s="3"/>
      <c r="C585" s="3"/>
      <c r="D585" s="3"/>
      <c r="E585" s="3"/>
      <c r="F585" s="3"/>
      <c r="G585" s="380"/>
      <c r="H585" s="380"/>
    </row>
    <row r="586" spans="2:8" x14ac:dyDescent="0.3">
      <c r="B586" s="3"/>
      <c r="C586" s="3"/>
      <c r="D586" s="3"/>
      <c r="E586" s="3"/>
      <c r="F586" s="3"/>
      <c r="G586" s="380"/>
      <c r="H586" s="380"/>
    </row>
    <row r="587" spans="2:8" x14ac:dyDescent="0.3">
      <c r="B587" s="3"/>
      <c r="C587" s="3"/>
      <c r="D587" s="3"/>
      <c r="E587" s="3"/>
      <c r="F587" s="3"/>
      <c r="G587" s="380"/>
      <c r="H587" s="380"/>
    </row>
    <row r="588" spans="2:8" x14ac:dyDescent="0.3">
      <c r="B588" s="3"/>
      <c r="C588" s="3"/>
      <c r="D588" s="3"/>
      <c r="E588" s="3"/>
      <c r="F588" s="3"/>
      <c r="G588" s="380"/>
      <c r="H588" s="380"/>
    </row>
    <row r="589" spans="2:8" x14ac:dyDescent="0.3">
      <c r="B589" s="3"/>
      <c r="C589" s="3"/>
      <c r="D589" s="3"/>
      <c r="E589" s="3"/>
      <c r="F589" s="3"/>
      <c r="G589" s="380"/>
      <c r="H589" s="380"/>
    </row>
    <row r="590" spans="2:8" x14ac:dyDescent="0.3">
      <c r="B590" s="3"/>
      <c r="C590" s="3"/>
      <c r="D590" s="3"/>
      <c r="E590" s="3"/>
      <c r="F590" s="3"/>
      <c r="G590" s="380"/>
      <c r="H590" s="380"/>
    </row>
    <row r="591" spans="2:8" x14ac:dyDescent="0.3">
      <c r="B591" s="3"/>
      <c r="C591" s="3"/>
      <c r="D591" s="3"/>
      <c r="E591" s="3"/>
      <c r="F591" s="3"/>
      <c r="G591" s="380"/>
      <c r="H591" s="380"/>
    </row>
    <row r="592" spans="2:8" x14ac:dyDescent="0.3">
      <c r="B592" s="3"/>
      <c r="C592" s="3"/>
      <c r="D592" s="3"/>
      <c r="E592" s="3"/>
      <c r="F592" s="3"/>
      <c r="G592" s="380"/>
      <c r="H592" s="380"/>
    </row>
    <row r="593" spans="2:8" x14ac:dyDescent="0.3">
      <c r="B593" s="3"/>
      <c r="C593" s="3"/>
      <c r="D593" s="3"/>
      <c r="E593" s="3"/>
      <c r="F593" s="3"/>
      <c r="G593" s="380"/>
      <c r="H593" s="380"/>
    </row>
    <row r="594" spans="2:8" x14ac:dyDescent="0.3">
      <c r="B594" s="3"/>
      <c r="C594" s="3"/>
      <c r="D594" s="3"/>
      <c r="E594" s="3"/>
      <c r="F594" s="3"/>
      <c r="G594" s="380"/>
      <c r="H594" s="380"/>
    </row>
    <row r="595" spans="2:8" x14ac:dyDescent="0.3">
      <c r="B595" s="3"/>
      <c r="C595" s="3"/>
      <c r="D595" s="3"/>
      <c r="E595" s="3"/>
      <c r="F595" s="3"/>
      <c r="G595" s="380"/>
      <c r="H595" s="380"/>
    </row>
    <row r="596" spans="2:8" x14ac:dyDescent="0.3">
      <c r="B596" s="3"/>
      <c r="C596" s="3"/>
      <c r="D596" s="3"/>
      <c r="E596" s="3"/>
      <c r="F596" s="3"/>
      <c r="G596" s="380"/>
      <c r="H596" s="380"/>
    </row>
    <row r="597" spans="2:8" x14ac:dyDescent="0.3">
      <c r="B597" s="3"/>
      <c r="C597" s="3"/>
      <c r="D597" s="3"/>
      <c r="E597" s="3"/>
      <c r="F597" s="3"/>
      <c r="G597" s="380"/>
      <c r="H597" s="380"/>
    </row>
    <row r="598" spans="2:8" x14ac:dyDescent="0.3">
      <c r="B598" s="3"/>
      <c r="C598" s="3"/>
      <c r="D598" s="3"/>
      <c r="E598" s="3"/>
      <c r="F598" s="3"/>
      <c r="G598" s="380"/>
      <c r="H598" s="380"/>
    </row>
    <row r="599" spans="2:8" x14ac:dyDescent="0.3">
      <c r="B599" s="3"/>
      <c r="C599" s="3"/>
      <c r="D599" s="3"/>
      <c r="E599" s="3"/>
      <c r="F599" s="3"/>
      <c r="G599" s="380"/>
      <c r="H599" s="380"/>
    </row>
    <row r="600" spans="2:8" x14ac:dyDescent="0.3">
      <c r="B600" s="3"/>
      <c r="C600" s="3"/>
      <c r="D600" s="3"/>
      <c r="E600" s="3"/>
      <c r="F600" s="3"/>
      <c r="G600" s="380"/>
      <c r="H600" s="380"/>
    </row>
    <row r="601" spans="2:8" x14ac:dyDescent="0.3">
      <c r="B601" s="3"/>
      <c r="C601" s="3"/>
      <c r="D601" s="3"/>
      <c r="E601" s="3"/>
      <c r="F601" s="3"/>
      <c r="G601" s="380"/>
      <c r="H601" s="380"/>
    </row>
    <row r="602" spans="2:8" x14ac:dyDescent="0.3">
      <c r="B602" s="3"/>
      <c r="C602" s="3"/>
      <c r="D602" s="3"/>
      <c r="E602" s="3"/>
      <c r="F602" s="3"/>
      <c r="G602" s="380"/>
      <c r="H602" s="380"/>
    </row>
    <row r="603" spans="2:8" x14ac:dyDescent="0.3">
      <c r="B603" s="3"/>
      <c r="C603" s="3"/>
      <c r="D603" s="3"/>
      <c r="E603" s="3"/>
      <c r="F603" s="3"/>
      <c r="G603" s="380"/>
      <c r="H603" s="380"/>
    </row>
    <row r="604" spans="2:8" x14ac:dyDescent="0.3">
      <c r="B604" s="3"/>
      <c r="C604" s="3"/>
      <c r="D604" s="3"/>
      <c r="E604" s="3"/>
      <c r="F604" s="3"/>
      <c r="G604" s="380"/>
      <c r="H604" s="380"/>
    </row>
    <row r="605" spans="2:8" x14ac:dyDescent="0.3">
      <c r="B605" s="3"/>
      <c r="C605" s="3"/>
      <c r="D605" s="3"/>
      <c r="E605" s="3"/>
      <c r="F605" s="3"/>
      <c r="G605" s="380"/>
      <c r="H605" s="380"/>
    </row>
    <row r="606" spans="2:8" x14ac:dyDescent="0.3">
      <c r="B606" s="3"/>
      <c r="C606" s="3"/>
      <c r="D606" s="3"/>
      <c r="E606" s="3"/>
      <c r="F606" s="3"/>
      <c r="G606" s="380"/>
      <c r="H606" s="380"/>
    </row>
    <row r="607" spans="2:8" x14ac:dyDescent="0.3">
      <c r="B607" s="3"/>
      <c r="C607" s="3"/>
      <c r="D607" s="3"/>
      <c r="E607" s="3"/>
      <c r="F607" s="3"/>
      <c r="G607" s="380"/>
      <c r="H607" s="380"/>
    </row>
    <row r="608" spans="2:8" x14ac:dyDescent="0.3">
      <c r="B608" s="3"/>
      <c r="C608" s="3"/>
      <c r="D608" s="3"/>
      <c r="E608" s="3"/>
      <c r="F608" s="3"/>
      <c r="G608" s="380"/>
      <c r="H608" s="380"/>
    </row>
    <row r="609" spans="2:8" x14ac:dyDescent="0.3">
      <c r="B609" s="3"/>
      <c r="C609" s="3"/>
      <c r="D609" s="3"/>
      <c r="E609" s="3"/>
      <c r="F609" s="3"/>
      <c r="G609" s="380"/>
      <c r="H609" s="380"/>
    </row>
    <row r="610" spans="2:8" x14ac:dyDescent="0.3">
      <c r="B610" s="3"/>
      <c r="C610" s="3"/>
      <c r="D610" s="3"/>
      <c r="E610" s="3"/>
      <c r="F610" s="3"/>
      <c r="G610" s="380"/>
      <c r="H610" s="380"/>
    </row>
    <row r="611" spans="2:8" x14ac:dyDescent="0.3">
      <c r="B611" s="3"/>
      <c r="C611" s="3"/>
      <c r="D611" s="3"/>
      <c r="E611" s="3"/>
      <c r="F611" s="3"/>
      <c r="G611" s="380"/>
      <c r="H611" s="380"/>
    </row>
    <row r="612" spans="2:8" x14ac:dyDescent="0.3">
      <c r="B612" s="3"/>
      <c r="C612" s="3"/>
      <c r="D612" s="3"/>
      <c r="E612" s="3"/>
      <c r="F612" s="3"/>
      <c r="G612" s="380"/>
      <c r="H612" s="380"/>
    </row>
    <row r="613" spans="2:8" x14ac:dyDescent="0.3">
      <c r="B613" s="3"/>
      <c r="C613" s="3"/>
      <c r="D613" s="3"/>
      <c r="E613" s="3"/>
      <c r="F613" s="3"/>
      <c r="G613" s="380"/>
      <c r="H613" s="380"/>
    </row>
    <row r="614" spans="2:8" x14ac:dyDescent="0.3">
      <c r="B614" s="3"/>
      <c r="C614" s="3"/>
      <c r="D614" s="3"/>
      <c r="E614" s="3"/>
      <c r="F614" s="3"/>
      <c r="G614" s="380"/>
      <c r="H614" s="380"/>
    </row>
    <row r="615" spans="2:8" x14ac:dyDescent="0.3">
      <c r="B615" s="3"/>
      <c r="C615" s="3"/>
      <c r="D615" s="3"/>
      <c r="E615" s="3"/>
      <c r="F615" s="3"/>
      <c r="G615" s="380"/>
      <c r="H615" s="380"/>
    </row>
    <row r="616" spans="2:8" x14ac:dyDescent="0.3">
      <c r="B616" s="3"/>
      <c r="C616" s="3"/>
      <c r="D616" s="3"/>
      <c r="E616" s="3"/>
      <c r="F616" s="3"/>
      <c r="G616" s="380"/>
      <c r="H616" s="380"/>
    </row>
    <row r="617" spans="2:8" x14ac:dyDescent="0.3">
      <c r="B617" s="3"/>
      <c r="C617" s="3"/>
      <c r="D617" s="3"/>
      <c r="E617" s="3"/>
      <c r="F617" s="3"/>
      <c r="G617" s="380"/>
      <c r="H617" s="380"/>
    </row>
    <row r="618" spans="2:8" x14ac:dyDescent="0.3">
      <c r="B618" s="3"/>
      <c r="C618" s="3"/>
      <c r="D618" s="3"/>
      <c r="E618" s="3"/>
      <c r="F618" s="3"/>
      <c r="G618" s="380"/>
      <c r="H618" s="380"/>
    </row>
    <row r="619" spans="2:8" x14ac:dyDescent="0.3">
      <c r="B619" s="3"/>
      <c r="C619" s="3"/>
      <c r="D619" s="3"/>
      <c r="E619" s="3"/>
      <c r="F619" s="3"/>
      <c r="G619" s="380"/>
      <c r="H619" s="380"/>
    </row>
    <row r="620" spans="2:8" x14ac:dyDescent="0.3">
      <c r="B620" s="3"/>
      <c r="C620" s="3"/>
      <c r="D620" s="3"/>
      <c r="E620" s="3"/>
      <c r="F620" s="3"/>
      <c r="G620" s="380"/>
      <c r="H620" s="380"/>
    </row>
    <row r="621" spans="2:8" x14ac:dyDescent="0.3">
      <c r="B621" s="3"/>
      <c r="C621" s="3"/>
      <c r="D621" s="3"/>
      <c r="E621" s="3"/>
      <c r="F621" s="3"/>
      <c r="G621" s="380"/>
      <c r="H621" s="380"/>
    </row>
    <row r="622" spans="2:8" x14ac:dyDescent="0.3">
      <c r="B622" s="3"/>
      <c r="C622" s="3"/>
      <c r="D622" s="3"/>
      <c r="E622" s="3"/>
      <c r="F622" s="3"/>
      <c r="G622" s="380"/>
      <c r="H622" s="380"/>
    </row>
    <row r="623" spans="2:8" x14ac:dyDescent="0.3">
      <c r="B623" s="3"/>
      <c r="C623" s="3"/>
      <c r="D623" s="3"/>
      <c r="E623" s="3"/>
      <c r="F623" s="3"/>
      <c r="G623" s="380"/>
      <c r="H623" s="380"/>
    </row>
    <row r="624" spans="2:8" x14ac:dyDescent="0.3">
      <c r="B624" s="3"/>
      <c r="C624" s="3"/>
      <c r="D624" s="3"/>
      <c r="E624" s="3"/>
      <c r="F624" s="3"/>
      <c r="G624" s="380"/>
      <c r="H624" s="380"/>
    </row>
    <row r="625" spans="2:8" x14ac:dyDescent="0.3">
      <c r="B625" s="3"/>
      <c r="C625" s="3"/>
      <c r="D625" s="3"/>
      <c r="E625" s="3"/>
      <c r="F625" s="3"/>
      <c r="G625" s="380"/>
      <c r="H625" s="380"/>
    </row>
    <row r="626" spans="2:8" x14ac:dyDescent="0.3">
      <c r="B626" s="3"/>
      <c r="C626" s="3"/>
      <c r="D626" s="3"/>
      <c r="E626" s="3"/>
      <c r="F626" s="3"/>
      <c r="G626" s="380"/>
      <c r="H626" s="380"/>
    </row>
    <row r="627" spans="2:8" x14ac:dyDescent="0.3">
      <c r="B627" s="3"/>
      <c r="C627" s="3"/>
      <c r="D627" s="3"/>
      <c r="E627" s="3"/>
      <c r="F627" s="3"/>
      <c r="G627" s="380"/>
      <c r="H627" s="380"/>
    </row>
    <row r="628" spans="2:8" x14ac:dyDescent="0.3">
      <c r="B628" s="3"/>
      <c r="C628" s="3"/>
      <c r="D628" s="3"/>
      <c r="E628" s="3"/>
      <c r="F628" s="3"/>
      <c r="G628" s="380"/>
      <c r="H628" s="380"/>
    </row>
    <row r="629" spans="2:8" x14ac:dyDescent="0.3">
      <c r="B629" s="3"/>
      <c r="C629" s="3"/>
      <c r="D629" s="3"/>
      <c r="E629" s="3"/>
      <c r="F629" s="3"/>
      <c r="G629" s="380"/>
      <c r="H629" s="380"/>
    </row>
    <row r="630" spans="2:8" x14ac:dyDescent="0.3">
      <c r="B630" s="3"/>
      <c r="C630" s="3"/>
      <c r="D630" s="3"/>
      <c r="E630" s="3"/>
      <c r="F630" s="3"/>
      <c r="G630" s="380"/>
      <c r="H630" s="380"/>
    </row>
    <row r="631" spans="2:8" x14ac:dyDescent="0.3">
      <c r="B631" s="3"/>
      <c r="C631" s="3"/>
      <c r="D631" s="3"/>
      <c r="E631" s="3"/>
      <c r="F631" s="3"/>
      <c r="G631" s="380"/>
      <c r="H631" s="380"/>
    </row>
    <row r="632" spans="2:8" x14ac:dyDescent="0.3">
      <c r="B632" s="3"/>
      <c r="C632" s="3"/>
      <c r="D632" s="3"/>
      <c r="E632" s="3"/>
      <c r="F632" s="3"/>
      <c r="G632" s="380"/>
      <c r="H632" s="380"/>
    </row>
  </sheetData>
  <sheetProtection algorithmName="SHA-512" hashValue="EwgT4ultwB0+NP6nu2uPAEBzAa1tH7Qt1pwjtcNACwElQkUNCvehAYsCClhoLtQTI+ArSXWPOEFhgrlVk45xrw==" saltValue="E2tTIYG5qI2eb7FhWphGUQ==" spinCount="100000" sheet="1" objects="1" scenarios="1"/>
  <mergeCells count="4">
    <mergeCell ref="B1:H1"/>
    <mergeCell ref="B2:H2"/>
    <mergeCell ref="B4:C4"/>
    <mergeCell ref="D63:F63"/>
  </mergeCells>
  <pageMargins left="0.7" right="0.7" top="0.75" bottom="0.75" header="0.3" footer="0.3"/>
  <pageSetup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3">
    <tabColor rgb="FFCC99FF"/>
    <pageSetUpPr fitToPage="1"/>
  </sheetPr>
  <dimension ref="B1:R53"/>
  <sheetViews>
    <sheetView showGridLines="0" zoomScale="70" zoomScaleNormal="70" workbookViewId="0">
      <selection activeCell="J18" sqref="J18"/>
    </sheetView>
  </sheetViews>
  <sheetFormatPr defaultColWidth="9.1796875" defaultRowHeight="13" x14ac:dyDescent="0.3"/>
  <cols>
    <col min="1" max="1" width="2.81640625" style="1" customWidth="1"/>
    <col min="2" max="2" width="51.81640625" style="1" customWidth="1"/>
    <col min="3" max="17" width="14" style="1" customWidth="1"/>
    <col min="18" max="16384" width="9.1796875" style="1"/>
  </cols>
  <sheetData>
    <row r="1" spans="2:18" ht="13.5" thickBot="1" x14ac:dyDescent="0.35">
      <c r="B1" s="2283" t="e">
        <f>#REF!</f>
        <v>#REF!</v>
      </c>
      <c r="C1" s="2284"/>
      <c r="D1" s="2284"/>
      <c r="E1" s="2284"/>
      <c r="F1" s="2284"/>
      <c r="G1" s="2284"/>
      <c r="H1" s="2284"/>
      <c r="I1" s="2284"/>
      <c r="J1" s="2284"/>
      <c r="K1" s="2284"/>
      <c r="L1" s="2284"/>
      <c r="M1" s="2284"/>
      <c r="N1" s="2284"/>
      <c r="O1" s="2284"/>
      <c r="P1" s="2284"/>
      <c r="Q1" s="2285"/>
    </row>
    <row r="2" spans="2:18" ht="34.5" customHeight="1" thickBot="1" x14ac:dyDescent="0.35">
      <c r="B2" s="2286" t="s">
        <v>285</v>
      </c>
      <c r="C2" s="2287"/>
      <c r="D2" s="2287"/>
      <c r="E2" s="2287"/>
      <c r="F2" s="2287"/>
      <c r="G2" s="2287"/>
      <c r="H2" s="2287"/>
      <c r="I2" s="2287"/>
      <c r="J2" s="2287"/>
      <c r="K2" s="2287"/>
      <c r="L2" s="2287"/>
      <c r="M2" s="2287"/>
      <c r="N2" s="2287"/>
      <c r="O2" s="2287"/>
      <c r="P2" s="2287"/>
      <c r="Q2" s="2288"/>
      <c r="R2" s="165"/>
    </row>
    <row r="3" spans="2:18" ht="13.5" thickBot="1" x14ac:dyDescent="0.35">
      <c r="B3" s="208"/>
      <c r="Q3" s="246"/>
      <c r="R3" s="165"/>
    </row>
    <row r="4" spans="2:18" ht="15" customHeight="1" thickBot="1" x14ac:dyDescent="0.35">
      <c r="B4" s="208"/>
      <c r="C4" s="2481" t="s">
        <v>264</v>
      </c>
      <c r="D4" s="2482"/>
      <c r="E4" s="2482"/>
      <c r="F4" s="2482"/>
      <c r="G4" s="2482"/>
      <c r="H4" s="2482"/>
      <c r="I4" s="2482"/>
      <c r="J4" s="2483"/>
      <c r="K4" s="405"/>
      <c r="L4" s="165"/>
      <c r="M4" s="165"/>
      <c r="N4" s="165"/>
      <c r="O4" s="165"/>
      <c r="P4" s="165"/>
      <c r="Q4" s="406"/>
      <c r="R4" s="165"/>
    </row>
    <row r="5" spans="2:18" x14ac:dyDescent="0.3">
      <c r="B5" s="208"/>
      <c r="C5" s="407" t="s">
        <v>289</v>
      </c>
      <c r="D5" s="310"/>
      <c r="E5" s="408"/>
      <c r="F5" s="409">
        <v>0.02</v>
      </c>
      <c r="G5" s="310"/>
      <c r="H5" s="410" t="s">
        <v>265</v>
      </c>
      <c r="I5" s="310"/>
      <c r="J5" s="411">
        <f>+'Rent Summary (8609)'!C4</f>
        <v>0</v>
      </c>
      <c r="K5" s="165"/>
      <c r="L5" s="165"/>
      <c r="M5" s="165"/>
      <c r="N5" s="165"/>
      <c r="O5" s="165"/>
      <c r="P5" s="165"/>
      <c r="Q5" s="406"/>
      <c r="R5" s="165"/>
    </row>
    <row r="6" spans="2:18" ht="14.25" customHeight="1" x14ac:dyDescent="0.3">
      <c r="B6" s="208"/>
      <c r="C6" s="407" t="s">
        <v>266</v>
      </c>
      <c r="D6" s="410"/>
      <c r="E6" s="410"/>
      <c r="F6" s="409">
        <v>0.03</v>
      </c>
      <c r="G6" s="310"/>
      <c r="H6" s="410" t="s">
        <v>267</v>
      </c>
      <c r="I6" s="310"/>
      <c r="J6" s="411">
        <v>0.5</v>
      </c>
      <c r="L6" s="165"/>
      <c r="M6" s="165"/>
      <c r="N6" s="165"/>
      <c r="O6" s="165"/>
      <c r="P6" s="165"/>
      <c r="Q6" s="406"/>
      <c r="R6" s="165"/>
    </row>
    <row r="7" spans="2:18" ht="13.5" thickBot="1" x14ac:dyDescent="0.35">
      <c r="B7" s="208"/>
      <c r="C7" s="412" t="s">
        <v>268</v>
      </c>
      <c r="D7" s="413"/>
      <c r="E7" s="414"/>
      <c r="F7" s="415">
        <v>0.03</v>
      </c>
      <c r="G7" s="413"/>
      <c r="H7" s="414"/>
      <c r="I7" s="414"/>
      <c r="J7" s="416"/>
      <c r="K7" s="165"/>
      <c r="L7" s="417"/>
      <c r="M7" s="418"/>
      <c r="N7" s="165"/>
      <c r="O7" s="165"/>
      <c r="P7" s="165"/>
      <c r="Q7" s="406"/>
      <c r="R7" s="165"/>
    </row>
    <row r="8" spans="2:18" ht="15.75" customHeight="1" thickBot="1" x14ac:dyDescent="0.4">
      <c r="B8" s="419"/>
      <c r="C8" s="420"/>
      <c r="D8" s="420"/>
      <c r="E8" s="421"/>
      <c r="F8" s="421"/>
      <c r="G8" s="2484" t="s">
        <v>286</v>
      </c>
      <c r="H8" s="2484"/>
      <c r="I8" s="2484"/>
      <c r="J8" s="2484"/>
      <c r="K8" s="420"/>
      <c r="L8" s="420"/>
      <c r="M8" s="420"/>
      <c r="N8" s="420"/>
      <c r="O8" s="420"/>
      <c r="P8" s="420"/>
      <c r="Q8" s="422"/>
      <c r="R8" s="165"/>
    </row>
    <row r="9" spans="2:18" ht="13.5" thickBot="1" x14ac:dyDescent="0.35">
      <c r="B9" s="423" t="s">
        <v>269</v>
      </c>
      <c r="C9" s="424">
        <v>1</v>
      </c>
      <c r="D9" s="424">
        <v>2</v>
      </c>
      <c r="E9" s="424">
        <v>3</v>
      </c>
      <c r="F9" s="424">
        <v>4</v>
      </c>
      <c r="G9" s="424">
        <v>5</v>
      </c>
      <c r="H9" s="424">
        <v>6</v>
      </c>
      <c r="I9" s="424">
        <v>7</v>
      </c>
      <c r="J9" s="424">
        <v>8</v>
      </c>
      <c r="K9" s="424">
        <v>9</v>
      </c>
      <c r="L9" s="424">
        <v>10</v>
      </c>
      <c r="M9" s="424">
        <v>11</v>
      </c>
      <c r="N9" s="424">
        <v>12</v>
      </c>
      <c r="O9" s="424">
        <v>13</v>
      </c>
      <c r="P9" s="424">
        <v>14</v>
      </c>
      <c r="Q9" s="425">
        <v>15</v>
      </c>
      <c r="R9" s="165"/>
    </row>
    <row r="10" spans="2:18" ht="13.5" thickBot="1" x14ac:dyDescent="0.35">
      <c r="B10" s="426" t="s">
        <v>270</v>
      </c>
      <c r="C10" s="427"/>
      <c r="D10" s="427"/>
      <c r="E10" s="427"/>
      <c r="F10" s="427"/>
      <c r="G10" s="427"/>
      <c r="H10" s="427"/>
      <c r="I10" s="427"/>
      <c r="J10" s="427"/>
      <c r="K10" s="427"/>
      <c r="L10" s="427"/>
      <c r="M10" s="427"/>
      <c r="N10" s="427"/>
      <c r="O10" s="427"/>
      <c r="P10" s="427"/>
      <c r="Q10" s="428"/>
      <c r="R10" s="166"/>
    </row>
    <row r="11" spans="2:18" x14ac:dyDescent="0.3">
      <c r="B11" s="429" t="s">
        <v>271</v>
      </c>
      <c r="C11" s="430">
        <f>+'Rent Summary (8609)'!H101</f>
        <v>0</v>
      </c>
      <c r="D11" s="431">
        <f t="shared" ref="D11:Q11" si="0">+C11*(1+$F$5)</f>
        <v>0</v>
      </c>
      <c r="E11" s="431">
        <f t="shared" si="0"/>
        <v>0</v>
      </c>
      <c r="F11" s="431">
        <f t="shared" si="0"/>
        <v>0</v>
      </c>
      <c r="G11" s="431">
        <f t="shared" si="0"/>
        <v>0</v>
      </c>
      <c r="H11" s="431">
        <f t="shared" si="0"/>
        <v>0</v>
      </c>
      <c r="I11" s="431">
        <f t="shared" si="0"/>
        <v>0</v>
      </c>
      <c r="J11" s="431">
        <f t="shared" si="0"/>
        <v>0</v>
      </c>
      <c r="K11" s="431">
        <f t="shared" si="0"/>
        <v>0</v>
      </c>
      <c r="L11" s="431">
        <f t="shared" si="0"/>
        <v>0</v>
      </c>
      <c r="M11" s="431">
        <f t="shared" si="0"/>
        <v>0</v>
      </c>
      <c r="N11" s="431">
        <f t="shared" si="0"/>
        <v>0</v>
      </c>
      <c r="O11" s="431">
        <f t="shared" si="0"/>
        <v>0</v>
      </c>
      <c r="P11" s="431">
        <f t="shared" si="0"/>
        <v>0</v>
      </c>
      <c r="Q11" s="726">
        <f t="shared" si="0"/>
        <v>0</v>
      </c>
      <c r="R11" s="166"/>
    </row>
    <row r="12" spans="2:18" x14ac:dyDescent="0.3">
      <c r="B12" s="429" t="s">
        <v>452</v>
      </c>
      <c r="C12" s="430">
        <f>+'Operating Exps (8609)'!G7+'Operating Exps (8609)'!G8+'Operating Exps (8609)'!G9</f>
        <v>0</v>
      </c>
      <c r="D12" s="431">
        <f t="shared" ref="D12:Q12" si="1">+C12*(1+$F$5)</f>
        <v>0</v>
      </c>
      <c r="E12" s="431">
        <f t="shared" si="1"/>
        <v>0</v>
      </c>
      <c r="F12" s="431">
        <f t="shared" si="1"/>
        <v>0</v>
      </c>
      <c r="G12" s="431">
        <f t="shared" si="1"/>
        <v>0</v>
      </c>
      <c r="H12" s="431">
        <f t="shared" si="1"/>
        <v>0</v>
      </c>
      <c r="I12" s="431">
        <f t="shared" si="1"/>
        <v>0</v>
      </c>
      <c r="J12" s="431">
        <f t="shared" si="1"/>
        <v>0</v>
      </c>
      <c r="K12" s="431">
        <f t="shared" si="1"/>
        <v>0</v>
      </c>
      <c r="L12" s="431">
        <f t="shared" si="1"/>
        <v>0</v>
      </c>
      <c r="M12" s="431">
        <f t="shared" si="1"/>
        <v>0</v>
      </c>
      <c r="N12" s="431">
        <f t="shared" si="1"/>
        <v>0</v>
      </c>
      <c r="O12" s="431">
        <f t="shared" si="1"/>
        <v>0</v>
      </c>
      <c r="P12" s="431">
        <f t="shared" si="1"/>
        <v>0</v>
      </c>
      <c r="Q12" s="726">
        <f t="shared" si="1"/>
        <v>0</v>
      </c>
      <c r="R12" s="166"/>
    </row>
    <row r="13" spans="2:18" x14ac:dyDescent="0.3">
      <c r="B13" s="432" t="s">
        <v>272</v>
      </c>
      <c r="C13" s="151">
        <f t="shared" ref="C13:Q13" si="2">-(C11+C12)*$J$5</f>
        <v>0</v>
      </c>
      <c r="D13" s="151">
        <f t="shared" si="2"/>
        <v>0</v>
      </c>
      <c r="E13" s="151">
        <f t="shared" si="2"/>
        <v>0</v>
      </c>
      <c r="F13" s="151">
        <f t="shared" si="2"/>
        <v>0</v>
      </c>
      <c r="G13" s="151">
        <f t="shared" si="2"/>
        <v>0</v>
      </c>
      <c r="H13" s="151">
        <f t="shared" si="2"/>
        <v>0</v>
      </c>
      <c r="I13" s="151">
        <f t="shared" si="2"/>
        <v>0</v>
      </c>
      <c r="J13" s="151">
        <f t="shared" si="2"/>
        <v>0</v>
      </c>
      <c r="K13" s="151">
        <f t="shared" si="2"/>
        <v>0</v>
      </c>
      <c r="L13" s="151">
        <f t="shared" si="2"/>
        <v>0</v>
      </c>
      <c r="M13" s="151">
        <f t="shared" si="2"/>
        <v>0</v>
      </c>
      <c r="N13" s="151">
        <f t="shared" si="2"/>
        <v>0</v>
      </c>
      <c r="O13" s="151">
        <f t="shared" si="2"/>
        <v>0</v>
      </c>
      <c r="P13" s="151">
        <f t="shared" si="2"/>
        <v>0</v>
      </c>
      <c r="Q13" s="727">
        <f t="shared" si="2"/>
        <v>0</v>
      </c>
      <c r="R13" s="166"/>
    </row>
    <row r="14" spans="2:18" x14ac:dyDescent="0.3">
      <c r="B14" s="432" t="s">
        <v>152</v>
      </c>
      <c r="C14" s="151">
        <f>+'Operating Exps (8609)'!G12</f>
        <v>0</v>
      </c>
      <c r="D14" s="433">
        <f>+C14*(1+$F$5)</f>
        <v>0</v>
      </c>
      <c r="E14" s="433">
        <f t="shared" ref="E14:Q14" si="3">+D14*(1+$F$5)</f>
        <v>0</v>
      </c>
      <c r="F14" s="433">
        <f>+E14*(1+$F$5)</f>
        <v>0</v>
      </c>
      <c r="G14" s="433">
        <f t="shared" si="3"/>
        <v>0</v>
      </c>
      <c r="H14" s="433">
        <f t="shared" si="3"/>
        <v>0</v>
      </c>
      <c r="I14" s="433">
        <f t="shared" si="3"/>
        <v>0</v>
      </c>
      <c r="J14" s="433">
        <f t="shared" si="3"/>
        <v>0</v>
      </c>
      <c r="K14" s="433">
        <f t="shared" si="3"/>
        <v>0</v>
      </c>
      <c r="L14" s="433">
        <f t="shared" si="3"/>
        <v>0</v>
      </c>
      <c r="M14" s="433">
        <f t="shared" si="3"/>
        <v>0</v>
      </c>
      <c r="N14" s="433">
        <f t="shared" si="3"/>
        <v>0</v>
      </c>
      <c r="O14" s="433">
        <f t="shared" si="3"/>
        <v>0</v>
      </c>
      <c r="P14" s="433">
        <f t="shared" si="3"/>
        <v>0</v>
      </c>
      <c r="Q14" s="440">
        <f t="shared" si="3"/>
        <v>0</v>
      </c>
      <c r="R14" s="166"/>
    </row>
    <row r="15" spans="2:18" x14ac:dyDescent="0.3">
      <c r="B15" s="432" t="s">
        <v>273</v>
      </c>
      <c r="C15" s="151">
        <f>-(C14*$J$6)</f>
        <v>0</v>
      </c>
      <c r="D15" s="151">
        <f t="shared" ref="D15:O15" si="4">-(D14*$J$6)</f>
        <v>0</v>
      </c>
      <c r="E15" s="151">
        <f t="shared" si="4"/>
        <v>0</v>
      </c>
      <c r="F15" s="151">
        <f>-(F14*$J$6)</f>
        <v>0</v>
      </c>
      <c r="G15" s="151">
        <f>-(G14*$J$6)</f>
        <v>0</v>
      </c>
      <c r="H15" s="151">
        <f t="shared" si="4"/>
        <v>0</v>
      </c>
      <c r="I15" s="151">
        <f>-(I14*$J$6)</f>
        <v>0</v>
      </c>
      <c r="J15" s="151">
        <f t="shared" si="4"/>
        <v>0</v>
      </c>
      <c r="K15" s="151">
        <f t="shared" si="4"/>
        <v>0</v>
      </c>
      <c r="L15" s="151">
        <f t="shared" si="4"/>
        <v>0</v>
      </c>
      <c r="M15" s="151">
        <f t="shared" si="4"/>
        <v>0</v>
      </c>
      <c r="N15" s="151">
        <f t="shared" si="4"/>
        <v>0</v>
      </c>
      <c r="O15" s="151">
        <f t="shared" si="4"/>
        <v>0</v>
      </c>
      <c r="P15" s="151">
        <f>-(P14*$J$6)</f>
        <v>0</v>
      </c>
      <c r="Q15" s="727">
        <f>-(Q14*$J$6)</f>
        <v>0</v>
      </c>
      <c r="R15" s="166"/>
    </row>
    <row r="16" spans="2:18" x14ac:dyDescent="0.3">
      <c r="B16" s="434" t="s">
        <v>274</v>
      </c>
      <c r="C16" s="435">
        <f>+SUM(C11:C15)</f>
        <v>0</v>
      </c>
      <c r="D16" s="435">
        <f t="shared" ref="D16:Q16" si="5">+SUM(D11:D15)</f>
        <v>0</v>
      </c>
      <c r="E16" s="435">
        <f t="shared" si="5"/>
        <v>0</v>
      </c>
      <c r="F16" s="435">
        <f t="shared" si="5"/>
        <v>0</v>
      </c>
      <c r="G16" s="435">
        <f t="shared" si="5"/>
        <v>0</v>
      </c>
      <c r="H16" s="435">
        <f t="shared" si="5"/>
        <v>0</v>
      </c>
      <c r="I16" s="435">
        <f t="shared" si="5"/>
        <v>0</v>
      </c>
      <c r="J16" s="435">
        <f t="shared" si="5"/>
        <v>0</v>
      </c>
      <c r="K16" s="435">
        <f t="shared" si="5"/>
        <v>0</v>
      </c>
      <c r="L16" s="435">
        <f t="shared" si="5"/>
        <v>0</v>
      </c>
      <c r="M16" s="435">
        <f t="shared" si="5"/>
        <v>0</v>
      </c>
      <c r="N16" s="435">
        <f t="shared" si="5"/>
        <v>0</v>
      </c>
      <c r="O16" s="435">
        <f t="shared" si="5"/>
        <v>0</v>
      </c>
      <c r="P16" s="435">
        <f t="shared" si="5"/>
        <v>0</v>
      </c>
      <c r="Q16" s="728">
        <f t="shared" si="5"/>
        <v>0</v>
      </c>
      <c r="R16" s="166"/>
    </row>
    <row r="17" spans="2:18" ht="13.5" thickBot="1" x14ac:dyDescent="0.35">
      <c r="B17" s="436"/>
      <c r="C17" s="437"/>
      <c r="D17" s="437"/>
      <c r="E17" s="437"/>
      <c r="F17" s="437"/>
      <c r="G17" s="437"/>
      <c r="H17" s="437"/>
      <c r="I17" s="437"/>
      <c r="J17" s="437"/>
      <c r="K17" s="437"/>
      <c r="L17" s="437"/>
      <c r="M17" s="437"/>
      <c r="N17" s="437"/>
      <c r="O17" s="437"/>
      <c r="P17" s="437"/>
      <c r="Q17" s="438"/>
      <c r="R17" s="166"/>
    </row>
    <row r="18" spans="2:18" ht="13.5" thickBot="1" x14ac:dyDescent="0.35">
      <c r="B18" s="426" t="s">
        <v>275</v>
      </c>
      <c r="C18" s="427"/>
      <c r="D18" s="427"/>
      <c r="E18" s="427"/>
      <c r="F18" s="427"/>
      <c r="G18" s="427"/>
      <c r="H18" s="427"/>
      <c r="I18" s="427"/>
      <c r="J18" s="427"/>
      <c r="K18" s="427"/>
      <c r="L18" s="427"/>
      <c r="M18" s="427"/>
      <c r="N18" s="427"/>
      <c r="O18" s="427"/>
      <c r="P18" s="427"/>
      <c r="Q18" s="428"/>
      <c r="R18" s="165"/>
    </row>
    <row r="19" spans="2:18" x14ac:dyDescent="0.3">
      <c r="B19" s="429" t="s">
        <v>276</v>
      </c>
      <c r="C19" s="430" t="e">
        <f>+'Operating Exps (8609)'!G53-'Operating Exps (8609)'!G19-'Operating Exps (8609)'!G20+'Operating Exps (8609)'!G61</f>
        <v>#REF!</v>
      </c>
      <c r="D19" s="431" t="e">
        <f>+C19*(1+$F$6)</f>
        <v>#REF!</v>
      </c>
      <c r="E19" s="431" t="e">
        <f t="shared" ref="E19:Q19" si="6">+D19*(1+$F$6)</f>
        <v>#REF!</v>
      </c>
      <c r="F19" s="431" t="e">
        <f>+E19*(1+$F$6)</f>
        <v>#REF!</v>
      </c>
      <c r="G19" s="431" t="e">
        <f t="shared" si="6"/>
        <v>#REF!</v>
      </c>
      <c r="H19" s="431" t="e">
        <f t="shared" si="6"/>
        <v>#REF!</v>
      </c>
      <c r="I19" s="431" t="e">
        <f>+H19*(1+$F$6)</f>
        <v>#REF!</v>
      </c>
      <c r="J19" s="431" t="e">
        <f t="shared" si="6"/>
        <v>#REF!</v>
      </c>
      <c r="K19" s="431" t="e">
        <f>+J19*(1+$F$6)</f>
        <v>#REF!</v>
      </c>
      <c r="L19" s="431" t="e">
        <f t="shared" si="6"/>
        <v>#REF!</v>
      </c>
      <c r="M19" s="431" t="e">
        <f>+L19*(1+$F$6)</f>
        <v>#REF!</v>
      </c>
      <c r="N19" s="431" t="e">
        <f t="shared" si="6"/>
        <v>#REF!</v>
      </c>
      <c r="O19" s="431" t="e">
        <f t="shared" si="6"/>
        <v>#REF!</v>
      </c>
      <c r="P19" s="431" t="e">
        <f>+O19*(1+$F$6)</f>
        <v>#REF!</v>
      </c>
      <c r="Q19" s="726" t="e">
        <f t="shared" si="6"/>
        <v>#REF!</v>
      </c>
      <c r="R19" s="165"/>
    </row>
    <row r="20" spans="2:18" x14ac:dyDescent="0.3">
      <c r="B20" s="432" t="s">
        <v>277</v>
      </c>
      <c r="C20" s="151" t="e">
        <f>+'Operating Exps (8609)'!G19+'Operating Exps (8609)'!G20</f>
        <v>#REF!</v>
      </c>
      <c r="D20" s="433" t="e">
        <f>+C20*(1+$F$5)</f>
        <v>#REF!</v>
      </c>
      <c r="E20" s="433" t="e">
        <f>+D20*(1+$F$5)</f>
        <v>#REF!</v>
      </c>
      <c r="F20" s="433" t="e">
        <f>+E20*(1+$F$5)</f>
        <v>#REF!</v>
      </c>
      <c r="G20" s="433" t="e">
        <f t="shared" ref="G20:P20" si="7">+F20*(1+$F$5)</f>
        <v>#REF!</v>
      </c>
      <c r="H20" s="433" t="e">
        <f>+G20*(1+$F$5)</f>
        <v>#REF!</v>
      </c>
      <c r="I20" s="433" t="e">
        <f t="shared" si="7"/>
        <v>#REF!</v>
      </c>
      <c r="J20" s="433" t="e">
        <f t="shared" si="7"/>
        <v>#REF!</v>
      </c>
      <c r="K20" s="433" t="e">
        <f t="shared" si="7"/>
        <v>#REF!</v>
      </c>
      <c r="L20" s="433" t="e">
        <f>+K20*(1+$F$5)</f>
        <v>#REF!</v>
      </c>
      <c r="M20" s="433" t="e">
        <f t="shared" si="7"/>
        <v>#REF!</v>
      </c>
      <c r="N20" s="433" t="e">
        <f t="shared" si="7"/>
        <v>#REF!</v>
      </c>
      <c r="O20" s="433" t="e">
        <f>+N20*(1+$F$5)</f>
        <v>#REF!</v>
      </c>
      <c r="P20" s="433" t="e">
        <f t="shared" si="7"/>
        <v>#REF!</v>
      </c>
      <c r="Q20" s="440" t="e">
        <f>+P20*(1+$F$5)</f>
        <v>#REF!</v>
      </c>
      <c r="R20" s="165"/>
    </row>
    <row r="21" spans="2:18" x14ac:dyDescent="0.3">
      <c r="B21" s="432" t="s">
        <v>278</v>
      </c>
      <c r="C21" s="151" t="e">
        <f>+'Operating Exps (8609)'!G60</f>
        <v>#REF!</v>
      </c>
      <c r="D21" s="433" t="e">
        <f>+C21*(1+$F$7)</f>
        <v>#REF!</v>
      </c>
      <c r="E21" s="433" t="e">
        <f t="shared" ref="E21:Q21" si="8">+D21*(1+$F$7)</f>
        <v>#REF!</v>
      </c>
      <c r="F21" s="433" t="e">
        <f>+E21*(1+$F$7)</f>
        <v>#REF!</v>
      </c>
      <c r="G21" s="433" t="e">
        <f t="shared" si="8"/>
        <v>#REF!</v>
      </c>
      <c r="H21" s="433" t="e">
        <f t="shared" si="8"/>
        <v>#REF!</v>
      </c>
      <c r="I21" s="433" t="e">
        <f>+H21*(1+$F$7)</f>
        <v>#REF!</v>
      </c>
      <c r="J21" s="433" t="e">
        <f t="shared" si="8"/>
        <v>#REF!</v>
      </c>
      <c r="K21" s="433" t="e">
        <f t="shared" si="8"/>
        <v>#REF!</v>
      </c>
      <c r="L21" s="433" t="e">
        <f t="shared" si="8"/>
        <v>#REF!</v>
      </c>
      <c r="M21" s="433" t="e">
        <f>+L21*(1+$F$7)</f>
        <v>#REF!</v>
      </c>
      <c r="N21" s="433" t="e">
        <f t="shared" si="8"/>
        <v>#REF!</v>
      </c>
      <c r="O21" s="433" t="e">
        <f t="shared" si="8"/>
        <v>#REF!</v>
      </c>
      <c r="P21" s="433" t="e">
        <f>+O21*(1+$F$7)</f>
        <v>#REF!</v>
      </c>
      <c r="Q21" s="440" t="e">
        <f t="shared" si="8"/>
        <v>#REF!</v>
      </c>
      <c r="R21" s="166"/>
    </row>
    <row r="22" spans="2:18" x14ac:dyDescent="0.3">
      <c r="B22" s="434" t="s">
        <v>279</v>
      </c>
      <c r="C22" s="435" t="e">
        <f>+SUM(C19:C21)</f>
        <v>#REF!</v>
      </c>
      <c r="D22" s="435" t="e">
        <f t="shared" ref="D22:Q22" si="9">+SUM(D19:D21)</f>
        <v>#REF!</v>
      </c>
      <c r="E22" s="435" t="e">
        <f t="shared" si="9"/>
        <v>#REF!</v>
      </c>
      <c r="F22" s="435" t="e">
        <f t="shared" si="9"/>
        <v>#REF!</v>
      </c>
      <c r="G22" s="435" t="e">
        <f t="shared" si="9"/>
        <v>#REF!</v>
      </c>
      <c r="H22" s="435" t="e">
        <f t="shared" si="9"/>
        <v>#REF!</v>
      </c>
      <c r="I22" s="435" t="e">
        <f t="shared" si="9"/>
        <v>#REF!</v>
      </c>
      <c r="J22" s="435" t="e">
        <f t="shared" si="9"/>
        <v>#REF!</v>
      </c>
      <c r="K22" s="435" t="e">
        <f t="shared" si="9"/>
        <v>#REF!</v>
      </c>
      <c r="L22" s="435" t="e">
        <f t="shared" si="9"/>
        <v>#REF!</v>
      </c>
      <c r="M22" s="435" t="e">
        <f t="shared" si="9"/>
        <v>#REF!</v>
      </c>
      <c r="N22" s="435" t="e">
        <f t="shared" si="9"/>
        <v>#REF!</v>
      </c>
      <c r="O22" s="435" t="e">
        <f t="shared" si="9"/>
        <v>#REF!</v>
      </c>
      <c r="P22" s="435" t="e">
        <f t="shared" si="9"/>
        <v>#REF!</v>
      </c>
      <c r="Q22" s="728" t="e">
        <f t="shared" si="9"/>
        <v>#REF!</v>
      </c>
      <c r="R22" s="166"/>
    </row>
    <row r="23" spans="2:18" x14ac:dyDescent="0.3">
      <c r="B23" s="439"/>
      <c r="C23" s="151"/>
      <c r="D23" s="433"/>
      <c r="E23" s="433"/>
      <c r="F23" s="433"/>
      <c r="G23" s="433"/>
      <c r="H23" s="433"/>
      <c r="I23" s="433"/>
      <c r="J23" s="433"/>
      <c r="K23" s="433"/>
      <c r="L23" s="433"/>
      <c r="M23" s="433"/>
      <c r="N23" s="433"/>
      <c r="O23" s="433"/>
      <c r="P23" s="433"/>
      <c r="Q23" s="440"/>
      <c r="R23" s="166"/>
    </row>
    <row r="24" spans="2:18" x14ac:dyDescent="0.3">
      <c r="B24" s="434" t="s">
        <v>280</v>
      </c>
      <c r="C24" s="435" t="e">
        <f>+C16-C22</f>
        <v>#REF!</v>
      </c>
      <c r="D24" s="435" t="e">
        <f t="shared" ref="D24:Q24" si="10">+D16-D22</f>
        <v>#REF!</v>
      </c>
      <c r="E24" s="435" t="e">
        <f t="shared" si="10"/>
        <v>#REF!</v>
      </c>
      <c r="F24" s="435" t="e">
        <f t="shared" si="10"/>
        <v>#REF!</v>
      </c>
      <c r="G24" s="435" t="e">
        <f t="shared" si="10"/>
        <v>#REF!</v>
      </c>
      <c r="H24" s="435" t="e">
        <f t="shared" si="10"/>
        <v>#REF!</v>
      </c>
      <c r="I24" s="435" t="e">
        <f t="shared" si="10"/>
        <v>#REF!</v>
      </c>
      <c r="J24" s="435" t="e">
        <f t="shared" si="10"/>
        <v>#REF!</v>
      </c>
      <c r="K24" s="435" t="e">
        <f t="shared" si="10"/>
        <v>#REF!</v>
      </c>
      <c r="L24" s="435" t="e">
        <f t="shared" si="10"/>
        <v>#REF!</v>
      </c>
      <c r="M24" s="435" t="e">
        <f t="shared" si="10"/>
        <v>#REF!</v>
      </c>
      <c r="N24" s="435" t="e">
        <f t="shared" si="10"/>
        <v>#REF!</v>
      </c>
      <c r="O24" s="435" t="e">
        <f t="shared" si="10"/>
        <v>#REF!</v>
      </c>
      <c r="P24" s="435" t="e">
        <f t="shared" si="10"/>
        <v>#REF!</v>
      </c>
      <c r="Q24" s="728" t="e">
        <f t="shared" si="10"/>
        <v>#REF!</v>
      </c>
      <c r="R24" s="166"/>
    </row>
    <row r="25" spans="2:18" ht="13.5" thickBot="1" x14ac:dyDescent="0.35">
      <c r="B25" s="436"/>
      <c r="C25" s="437"/>
      <c r="D25" s="437"/>
      <c r="E25" s="437"/>
      <c r="F25" s="437"/>
      <c r="G25" s="437"/>
      <c r="H25" s="437"/>
      <c r="I25" s="437"/>
      <c r="J25" s="437"/>
      <c r="K25" s="437"/>
      <c r="L25" s="437"/>
      <c r="M25" s="437"/>
      <c r="N25" s="437"/>
      <c r="O25" s="437"/>
      <c r="P25" s="437"/>
      <c r="Q25" s="438"/>
      <c r="R25" s="166"/>
    </row>
    <row r="26" spans="2:18" ht="13.5" thickBot="1" x14ac:dyDescent="0.35">
      <c r="B26" s="426" t="s">
        <v>281</v>
      </c>
      <c r="C26" s="427"/>
      <c r="D26" s="427"/>
      <c r="E26" s="427"/>
      <c r="F26" s="427"/>
      <c r="G26" s="427"/>
      <c r="H26" s="427"/>
      <c r="I26" s="427"/>
      <c r="J26" s="427"/>
      <c r="K26" s="427"/>
      <c r="L26" s="427"/>
      <c r="M26" s="427"/>
      <c r="N26" s="427"/>
      <c r="O26" s="427"/>
      <c r="P26" s="427"/>
      <c r="Q26" s="428"/>
      <c r="R26" s="165"/>
    </row>
    <row r="27" spans="2:18" x14ac:dyDescent="0.3">
      <c r="B27" s="429" t="s">
        <v>26</v>
      </c>
      <c r="C27" s="430" t="str">
        <f>+'Sources (8609)'!H6</f>
        <v/>
      </c>
      <c r="D27" s="431" t="str">
        <f>+C27</f>
        <v/>
      </c>
      <c r="E27" s="431" t="str">
        <f t="shared" ref="E27:Q30" si="11">+D27</f>
        <v/>
      </c>
      <c r="F27" s="431" t="str">
        <f t="shared" si="11"/>
        <v/>
      </c>
      <c r="G27" s="431" t="str">
        <f t="shared" si="11"/>
        <v/>
      </c>
      <c r="H27" s="431" t="str">
        <f t="shared" si="11"/>
        <v/>
      </c>
      <c r="I27" s="431" t="str">
        <f t="shared" si="11"/>
        <v/>
      </c>
      <c r="J27" s="431" t="str">
        <f t="shared" si="11"/>
        <v/>
      </c>
      <c r="K27" s="431" t="str">
        <f t="shared" si="11"/>
        <v/>
      </c>
      <c r="L27" s="431" t="str">
        <f t="shared" si="11"/>
        <v/>
      </c>
      <c r="M27" s="431" t="str">
        <f t="shared" si="11"/>
        <v/>
      </c>
      <c r="N27" s="431" t="str">
        <f t="shared" si="11"/>
        <v/>
      </c>
      <c r="O27" s="431" t="str">
        <f t="shared" si="11"/>
        <v/>
      </c>
      <c r="P27" s="431" t="str">
        <f t="shared" si="11"/>
        <v/>
      </c>
      <c r="Q27" s="726" t="str">
        <f t="shared" si="11"/>
        <v/>
      </c>
      <c r="R27" s="166"/>
    </row>
    <row r="28" spans="2:18" x14ac:dyDescent="0.3">
      <c r="B28" s="432" t="s">
        <v>27</v>
      </c>
      <c r="C28" s="151">
        <f>+'Sources (8609)'!H7</f>
        <v>0</v>
      </c>
      <c r="D28" s="433">
        <f>+C28</f>
        <v>0</v>
      </c>
      <c r="E28" s="433">
        <f t="shared" si="11"/>
        <v>0</v>
      </c>
      <c r="F28" s="433">
        <f t="shared" si="11"/>
        <v>0</v>
      </c>
      <c r="G28" s="433">
        <f t="shared" si="11"/>
        <v>0</v>
      </c>
      <c r="H28" s="433">
        <f t="shared" si="11"/>
        <v>0</v>
      </c>
      <c r="I28" s="433">
        <f t="shared" si="11"/>
        <v>0</v>
      </c>
      <c r="J28" s="433">
        <f t="shared" si="11"/>
        <v>0</v>
      </c>
      <c r="K28" s="433">
        <f t="shared" si="11"/>
        <v>0</v>
      </c>
      <c r="L28" s="433">
        <f t="shared" si="11"/>
        <v>0</v>
      </c>
      <c r="M28" s="433">
        <f t="shared" si="11"/>
        <v>0</v>
      </c>
      <c r="N28" s="433">
        <f t="shared" si="11"/>
        <v>0</v>
      </c>
      <c r="O28" s="433">
        <f t="shared" si="11"/>
        <v>0</v>
      </c>
      <c r="P28" s="433">
        <f t="shared" si="11"/>
        <v>0</v>
      </c>
      <c r="Q28" s="440">
        <f t="shared" si="11"/>
        <v>0</v>
      </c>
      <c r="R28" s="166"/>
    </row>
    <row r="29" spans="2:18" x14ac:dyDescent="0.3">
      <c r="B29" s="432" t="s">
        <v>28</v>
      </c>
      <c r="C29" s="151">
        <f>+'Sources (8609)'!H8</f>
        <v>0</v>
      </c>
      <c r="D29" s="433">
        <f>+C29</f>
        <v>0</v>
      </c>
      <c r="E29" s="433">
        <f t="shared" si="11"/>
        <v>0</v>
      </c>
      <c r="F29" s="433">
        <f t="shared" si="11"/>
        <v>0</v>
      </c>
      <c r="G29" s="433">
        <f t="shared" si="11"/>
        <v>0</v>
      </c>
      <c r="H29" s="433">
        <f t="shared" si="11"/>
        <v>0</v>
      </c>
      <c r="I29" s="433">
        <f t="shared" si="11"/>
        <v>0</v>
      </c>
      <c r="J29" s="433">
        <f t="shared" si="11"/>
        <v>0</v>
      </c>
      <c r="K29" s="433">
        <f t="shared" si="11"/>
        <v>0</v>
      </c>
      <c r="L29" s="433">
        <f t="shared" si="11"/>
        <v>0</v>
      </c>
      <c r="M29" s="433">
        <f t="shared" si="11"/>
        <v>0</v>
      </c>
      <c r="N29" s="433">
        <f t="shared" si="11"/>
        <v>0</v>
      </c>
      <c r="O29" s="433">
        <f t="shared" si="11"/>
        <v>0</v>
      </c>
      <c r="P29" s="433">
        <f t="shared" si="11"/>
        <v>0</v>
      </c>
      <c r="Q29" s="440">
        <f t="shared" si="11"/>
        <v>0</v>
      </c>
      <c r="R29" s="166"/>
    </row>
    <row r="30" spans="2:18" x14ac:dyDescent="0.3">
      <c r="B30" s="432" t="s">
        <v>58</v>
      </c>
      <c r="C30" s="151">
        <f>+SUM('Sources (8609)'!H9:H12)</f>
        <v>0</v>
      </c>
      <c r="D30" s="433">
        <f>+C30</f>
        <v>0</v>
      </c>
      <c r="E30" s="433">
        <f t="shared" si="11"/>
        <v>0</v>
      </c>
      <c r="F30" s="433">
        <f t="shared" si="11"/>
        <v>0</v>
      </c>
      <c r="G30" s="433">
        <f t="shared" si="11"/>
        <v>0</v>
      </c>
      <c r="H30" s="433">
        <f t="shared" si="11"/>
        <v>0</v>
      </c>
      <c r="I30" s="433">
        <f t="shared" si="11"/>
        <v>0</v>
      </c>
      <c r="J30" s="433">
        <f t="shared" si="11"/>
        <v>0</v>
      </c>
      <c r="K30" s="433">
        <f t="shared" si="11"/>
        <v>0</v>
      </c>
      <c r="L30" s="433">
        <f t="shared" si="11"/>
        <v>0</v>
      </c>
      <c r="M30" s="433">
        <f t="shared" si="11"/>
        <v>0</v>
      </c>
      <c r="N30" s="433">
        <f t="shared" si="11"/>
        <v>0</v>
      </c>
      <c r="O30" s="433">
        <f t="shared" si="11"/>
        <v>0</v>
      </c>
      <c r="P30" s="433">
        <f t="shared" si="11"/>
        <v>0</v>
      </c>
      <c r="Q30" s="440">
        <f t="shared" si="11"/>
        <v>0</v>
      </c>
      <c r="R30" s="165"/>
    </row>
    <row r="31" spans="2:18" x14ac:dyDescent="0.3">
      <c r="B31" s="434" t="s">
        <v>282</v>
      </c>
      <c r="C31" s="435">
        <f>+SUM(C27:C30)</f>
        <v>0</v>
      </c>
      <c r="D31" s="435">
        <f t="shared" ref="D31:Q31" si="12">+SUM(D27:D30)</f>
        <v>0</v>
      </c>
      <c r="E31" s="435">
        <f t="shared" si="12"/>
        <v>0</v>
      </c>
      <c r="F31" s="435">
        <f t="shared" si="12"/>
        <v>0</v>
      </c>
      <c r="G31" s="435">
        <f t="shared" si="12"/>
        <v>0</v>
      </c>
      <c r="H31" s="435">
        <f t="shared" si="12"/>
        <v>0</v>
      </c>
      <c r="I31" s="435">
        <f t="shared" si="12"/>
        <v>0</v>
      </c>
      <c r="J31" s="435">
        <f t="shared" si="12"/>
        <v>0</v>
      </c>
      <c r="K31" s="435">
        <f t="shared" si="12"/>
        <v>0</v>
      </c>
      <c r="L31" s="435">
        <f t="shared" si="12"/>
        <v>0</v>
      </c>
      <c r="M31" s="435">
        <f t="shared" si="12"/>
        <v>0</v>
      </c>
      <c r="N31" s="435">
        <f t="shared" si="12"/>
        <v>0</v>
      </c>
      <c r="O31" s="435">
        <f t="shared" si="12"/>
        <v>0</v>
      </c>
      <c r="P31" s="435">
        <f t="shared" si="12"/>
        <v>0</v>
      </c>
      <c r="Q31" s="728">
        <f t="shared" si="12"/>
        <v>0</v>
      </c>
      <c r="R31" s="165"/>
    </row>
    <row r="32" spans="2:18" x14ac:dyDescent="0.3">
      <c r="B32" s="441"/>
      <c r="C32" s="442"/>
      <c r="D32" s="442"/>
      <c r="E32" s="442"/>
      <c r="F32" s="442"/>
      <c r="G32" s="442"/>
      <c r="H32" s="442"/>
      <c r="I32" s="442"/>
      <c r="J32" s="442"/>
      <c r="K32" s="442"/>
      <c r="L32" s="442"/>
      <c r="M32" s="442"/>
      <c r="N32" s="442"/>
      <c r="O32" s="442"/>
      <c r="P32" s="442"/>
      <c r="Q32" s="443"/>
    </row>
    <row r="33" spans="2:18" x14ac:dyDescent="0.3">
      <c r="B33" s="434" t="s">
        <v>283</v>
      </c>
      <c r="C33" s="435" t="e">
        <f>+C24-C31</f>
        <v>#REF!</v>
      </c>
      <c r="D33" s="435" t="e">
        <f t="shared" ref="D33:Q33" si="13">+D24-D31</f>
        <v>#REF!</v>
      </c>
      <c r="E33" s="435" t="e">
        <f t="shared" si="13"/>
        <v>#REF!</v>
      </c>
      <c r="F33" s="435" t="e">
        <f t="shared" si="13"/>
        <v>#REF!</v>
      </c>
      <c r="G33" s="435" t="e">
        <f t="shared" si="13"/>
        <v>#REF!</v>
      </c>
      <c r="H33" s="435" t="e">
        <f t="shared" si="13"/>
        <v>#REF!</v>
      </c>
      <c r="I33" s="435" t="e">
        <f t="shared" si="13"/>
        <v>#REF!</v>
      </c>
      <c r="J33" s="435" t="e">
        <f t="shared" si="13"/>
        <v>#REF!</v>
      </c>
      <c r="K33" s="435" t="e">
        <f t="shared" si="13"/>
        <v>#REF!</v>
      </c>
      <c r="L33" s="435" t="e">
        <f t="shared" si="13"/>
        <v>#REF!</v>
      </c>
      <c r="M33" s="435" t="e">
        <f t="shared" si="13"/>
        <v>#REF!</v>
      </c>
      <c r="N33" s="435" t="e">
        <f t="shared" si="13"/>
        <v>#REF!</v>
      </c>
      <c r="O33" s="435" t="e">
        <f t="shared" si="13"/>
        <v>#REF!</v>
      </c>
      <c r="P33" s="435" t="e">
        <f t="shared" si="13"/>
        <v>#REF!</v>
      </c>
      <c r="Q33" s="728" t="e">
        <f t="shared" si="13"/>
        <v>#REF!</v>
      </c>
      <c r="R33" s="165"/>
    </row>
    <row r="34" spans="2:18" x14ac:dyDescent="0.3">
      <c r="B34" s="439"/>
      <c r="C34" s="151"/>
      <c r="D34" s="433"/>
      <c r="E34" s="433"/>
      <c r="F34" s="433"/>
      <c r="G34" s="433"/>
      <c r="H34" s="433"/>
      <c r="I34" s="433"/>
      <c r="J34" s="433"/>
      <c r="K34" s="433"/>
      <c r="L34" s="433"/>
      <c r="M34" s="433"/>
      <c r="N34" s="433"/>
      <c r="O34" s="433"/>
      <c r="P34" s="433"/>
      <c r="Q34" s="440"/>
    </row>
    <row r="35" spans="2:18" x14ac:dyDescent="0.3">
      <c r="B35" s="444" t="s">
        <v>287</v>
      </c>
      <c r="C35" s="641" t="e">
        <f>+C24/C27</f>
        <v>#REF!</v>
      </c>
      <c r="D35" s="641" t="e">
        <f t="shared" ref="D35:P35" si="14">+D24/D27</f>
        <v>#REF!</v>
      </c>
      <c r="E35" s="641" t="e">
        <f t="shared" si="14"/>
        <v>#REF!</v>
      </c>
      <c r="F35" s="641" t="e">
        <f t="shared" si="14"/>
        <v>#REF!</v>
      </c>
      <c r="G35" s="641" t="e">
        <f t="shared" si="14"/>
        <v>#REF!</v>
      </c>
      <c r="H35" s="641" t="e">
        <f t="shared" si="14"/>
        <v>#REF!</v>
      </c>
      <c r="I35" s="641" t="e">
        <f t="shared" si="14"/>
        <v>#REF!</v>
      </c>
      <c r="J35" s="641" t="e">
        <f t="shared" si="14"/>
        <v>#REF!</v>
      </c>
      <c r="K35" s="641" t="e">
        <f t="shared" si="14"/>
        <v>#REF!</v>
      </c>
      <c r="L35" s="641" t="e">
        <f t="shared" si="14"/>
        <v>#REF!</v>
      </c>
      <c r="M35" s="641" t="e">
        <f t="shared" si="14"/>
        <v>#REF!</v>
      </c>
      <c r="N35" s="641" t="e">
        <f t="shared" si="14"/>
        <v>#REF!</v>
      </c>
      <c r="O35" s="641" t="e">
        <f t="shared" si="14"/>
        <v>#REF!</v>
      </c>
      <c r="P35" s="641" t="e">
        <f t="shared" si="14"/>
        <v>#REF!</v>
      </c>
      <c r="Q35" s="729" t="e">
        <f>+Q24/Q27</f>
        <v>#REF!</v>
      </c>
    </row>
    <row r="36" spans="2:18" ht="13.5" thickBot="1" x14ac:dyDescent="0.35">
      <c r="B36" s="445" t="s">
        <v>284</v>
      </c>
      <c r="C36" s="642" t="e">
        <f>+C24/C31</f>
        <v>#REF!</v>
      </c>
      <c r="D36" s="642" t="e">
        <f t="shared" ref="D36:P36" si="15">+D24/D31</f>
        <v>#REF!</v>
      </c>
      <c r="E36" s="642" t="e">
        <f t="shared" si="15"/>
        <v>#REF!</v>
      </c>
      <c r="F36" s="642" t="e">
        <f t="shared" si="15"/>
        <v>#REF!</v>
      </c>
      <c r="G36" s="642" t="e">
        <f t="shared" si="15"/>
        <v>#REF!</v>
      </c>
      <c r="H36" s="642" t="e">
        <f t="shared" si="15"/>
        <v>#REF!</v>
      </c>
      <c r="I36" s="642" t="e">
        <f t="shared" si="15"/>
        <v>#REF!</v>
      </c>
      <c r="J36" s="642" t="e">
        <f t="shared" si="15"/>
        <v>#REF!</v>
      </c>
      <c r="K36" s="642" t="e">
        <f t="shared" si="15"/>
        <v>#REF!</v>
      </c>
      <c r="L36" s="642" t="e">
        <f t="shared" si="15"/>
        <v>#REF!</v>
      </c>
      <c r="M36" s="642" t="e">
        <f t="shared" si="15"/>
        <v>#REF!</v>
      </c>
      <c r="N36" s="642" t="e">
        <f t="shared" si="15"/>
        <v>#REF!</v>
      </c>
      <c r="O36" s="642" t="e">
        <f t="shared" si="15"/>
        <v>#REF!</v>
      </c>
      <c r="P36" s="642" t="e">
        <f t="shared" si="15"/>
        <v>#REF!</v>
      </c>
      <c r="Q36" s="730" t="e">
        <f>+Q24/Q31</f>
        <v>#REF!</v>
      </c>
    </row>
    <row r="37" spans="2:18" ht="13.5" thickBot="1" x14ac:dyDescent="0.35">
      <c r="B37" s="418"/>
      <c r="C37" s="418"/>
      <c r="D37" s="418"/>
      <c r="E37" s="418"/>
      <c r="F37" s="418"/>
      <c r="G37" s="418"/>
      <c r="H37" s="418"/>
      <c r="I37" s="418"/>
      <c r="J37" s="418"/>
      <c r="K37" s="418"/>
      <c r="L37" s="418"/>
      <c r="M37" s="418"/>
      <c r="N37" s="418"/>
      <c r="O37" s="418"/>
    </row>
    <row r="38" spans="2:18" ht="13.5" thickBot="1" x14ac:dyDescent="0.35">
      <c r="B38" s="734" t="s">
        <v>30</v>
      </c>
      <c r="C38" s="732" t="e">
        <f>+'Comparative Summary (8609)'!C7-'Cash Flow (8609)'!C33</f>
        <v>#REF!</v>
      </c>
      <c r="D38" s="732" t="e">
        <f>+C38-D33</f>
        <v>#REF!</v>
      </c>
      <c r="E38" s="732" t="e">
        <f t="shared" ref="E38:Q38" si="16">+D38-E33</f>
        <v>#REF!</v>
      </c>
      <c r="F38" s="732" t="e">
        <f t="shared" si="16"/>
        <v>#REF!</v>
      </c>
      <c r="G38" s="732" t="e">
        <f t="shared" si="16"/>
        <v>#REF!</v>
      </c>
      <c r="H38" s="732" t="e">
        <f t="shared" si="16"/>
        <v>#REF!</v>
      </c>
      <c r="I38" s="732" t="e">
        <f t="shared" si="16"/>
        <v>#REF!</v>
      </c>
      <c r="J38" s="732" t="e">
        <f t="shared" si="16"/>
        <v>#REF!</v>
      </c>
      <c r="K38" s="732" t="e">
        <f t="shared" si="16"/>
        <v>#REF!</v>
      </c>
      <c r="L38" s="732" t="e">
        <f t="shared" si="16"/>
        <v>#REF!</v>
      </c>
      <c r="M38" s="732" t="e">
        <f t="shared" si="16"/>
        <v>#REF!</v>
      </c>
      <c r="N38" s="732" t="e">
        <f>+M38-N33</f>
        <v>#REF!</v>
      </c>
      <c r="O38" s="732" t="e">
        <f t="shared" si="16"/>
        <v>#REF!</v>
      </c>
      <c r="P38" s="732" t="e">
        <f>+O38-P33</f>
        <v>#REF!</v>
      </c>
      <c r="Q38" s="733" t="e">
        <f t="shared" si="16"/>
        <v>#REF!</v>
      </c>
    </row>
    <row r="39" spans="2:18" x14ac:dyDescent="0.3">
      <c r="C39" s="166"/>
      <c r="D39" s="167"/>
      <c r="E39" s="167"/>
      <c r="F39" s="167"/>
      <c r="G39" s="167"/>
      <c r="H39" s="167"/>
      <c r="I39" s="167"/>
      <c r="J39" s="167"/>
      <c r="K39" s="167"/>
      <c r="L39" s="165"/>
      <c r="M39" s="165"/>
      <c r="N39" s="165"/>
      <c r="O39" s="165"/>
      <c r="P39" s="418"/>
      <c r="Q39" s="417" t="e">
        <f>+#REF!</f>
        <v>#REF!</v>
      </c>
    </row>
    <row r="40" spans="2:18" x14ac:dyDescent="0.3">
      <c r="B40" s="167"/>
      <c r="C40" s="166"/>
      <c r="D40" s="167"/>
      <c r="E40" s="167"/>
      <c r="F40" s="167"/>
      <c r="G40" s="167"/>
      <c r="H40" s="167"/>
      <c r="I40" s="167"/>
      <c r="J40" s="167"/>
      <c r="K40" s="167"/>
      <c r="L40" s="165"/>
      <c r="M40" s="165"/>
      <c r="N40" s="165"/>
      <c r="O40" s="165"/>
      <c r="P40" s="738">
        <v>8609</v>
      </c>
      <c r="Q40" s="447">
        <f ca="1">TODAY()</f>
        <v>45659</v>
      </c>
    </row>
    <row r="41" spans="2:18" x14ac:dyDescent="0.3">
      <c r="B41" s="167"/>
      <c r="C41" s="166"/>
      <c r="D41" s="167"/>
      <c r="E41" s="167" t="s">
        <v>56</v>
      </c>
      <c r="F41" s="167" t="s">
        <v>56</v>
      </c>
      <c r="G41" s="167"/>
      <c r="H41" s="167"/>
      <c r="I41" s="167"/>
      <c r="J41" s="167" t="s">
        <v>56</v>
      </c>
      <c r="K41" s="167"/>
      <c r="L41" s="165"/>
      <c r="M41" s="165"/>
      <c r="N41" s="165"/>
      <c r="O41" s="165"/>
      <c r="P41" s="165"/>
      <c r="Q41" s="165"/>
    </row>
    <row r="42" spans="2:18" x14ac:dyDescent="0.3">
      <c r="B42" s="167"/>
      <c r="C42" s="166"/>
      <c r="D42" s="167"/>
      <c r="E42" s="167" t="s">
        <v>56</v>
      </c>
      <c r="F42" s="167" t="s">
        <v>56</v>
      </c>
      <c r="G42" s="167"/>
      <c r="H42" s="167" t="s">
        <v>56</v>
      </c>
      <c r="I42" s="167"/>
      <c r="J42" s="167" t="s">
        <v>56</v>
      </c>
      <c r="K42" s="167"/>
      <c r="L42" s="165"/>
      <c r="M42" s="165"/>
      <c r="N42" s="165"/>
      <c r="O42" s="165"/>
      <c r="P42" s="165"/>
      <c r="Q42" s="165"/>
    </row>
    <row r="43" spans="2:18" x14ac:dyDescent="0.3">
      <c r="B43" s="167"/>
      <c r="C43" s="166"/>
      <c r="D43" s="167"/>
      <c r="E43" s="167" t="s">
        <v>56</v>
      </c>
      <c r="F43" s="167" t="s">
        <v>56</v>
      </c>
      <c r="G43" s="167"/>
      <c r="H43" s="167"/>
      <c r="I43" s="167"/>
      <c r="J43" s="167"/>
      <c r="K43" s="167"/>
      <c r="L43" s="165"/>
      <c r="M43" s="165"/>
      <c r="N43" s="165"/>
      <c r="O43" s="165"/>
      <c r="P43" s="165"/>
      <c r="Q43" s="165"/>
    </row>
    <row r="53" spans="2:11" x14ac:dyDescent="0.3">
      <c r="B53" s="167"/>
      <c r="C53" s="167"/>
      <c r="D53" s="167"/>
      <c r="E53" s="167"/>
      <c r="F53" s="167"/>
      <c r="G53" s="167"/>
      <c r="H53" s="167"/>
      <c r="I53" s="167"/>
      <c r="J53" s="167"/>
      <c r="K53" s="167"/>
    </row>
  </sheetData>
  <sheetProtection algorithmName="SHA-512" hashValue="03W62Q1Nsc7x+Dt05P+DNM+0O17Fg58YWshFQTBqFqR6o+EyONbXqzoa29QsdOwQcTGtzb+CH82k+NCCAxXoBw==" saltValue="J5dZ4+pcP1bmhAi+5I24kA==" spinCount="100000" sheet="1" objects="1" scenarios="1"/>
  <mergeCells count="4">
    <mergeCell ref="B1:Q1"/>
    <mergeCell ref="B2:Q2"/>
    <mergeCell ref="C4:J4"/>
    <mergeCell ref="G8:J8"/>
  </mergeCells>
  <pageMargins left="0.7" right="0.7" top="0.75" bottom="0.75" header="0.3" footer="0.3"/>
  <pageSetup paperSize="5" scale="61"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4">
    <tabColor rgb="FFCC99FF"/>
    <pageSetUpPr fitToPage="1"/>
  </sheetPr>
  <dimension ref="B1:AB58"/>
  <sheetViews>
    <sheetView showGridLines="0" zoomScale="70" zoomScaleNormal="70" workbookViewId="0">
      <selection activeCell="J18" sqref="J18"/>
    </sheetView>
  </sheetViews>
  <sheetFormatPr defaultColWidth="9.1796875" defaultRowHeight="13" x14ac:dyDescent="0.3"/>
  <cols>
    <col min="1" max="1" width="2.81640625" style="21" customWidth="1"/>
    <col min="2" max="2" width="24.26953125" style="21" customWidth="1"/>
    <col min="3" max="3" width="28.54296875" style="21" customWidth="1"/>
    <col min="4" max="4" width="4.453125" style="21" customWidth="1"/>
    <col min="5" max="5" width="24.26953125" style="21" customWidth="1"/>
    <col min="6" max="6" width="28.54296875" style="21" customWidth="1"/>
    <col min="7" max="11" width="9.1796875" style="21"/>
    <col min="12" max="12" width="11" style="21" customWidth="1"/>
    <col min="13" max="13" width="18.54296875" style="21" customWidth="1"/>
    <col min="14" max="16384" width="9.1796875" style="21"/>
  </cols>
  <sheetData>
    <row r="1" spans="2:28" ht="13.5" customHeight="1" thickBot="1" x14ac:dyDescent="0.35">
      <c r="B1" s="2283" t="e">
        <f>#REF!</f>
        <v>#REF!</v>
      </c>
      <c r="C1" s="2284"/>
      <c r="D1" s="2284"/>
      <c r="E1" s="2284"/>
      <c r="F1" s="2285"/>
      <c r="H1" s="2325" t="s">
        <v>474</v>
      </c>
      <c r="I1" s="2326"/>
      <c r="J1" s="2326"/>
      <c r="K1" s="2326"/>
      <c r="L1" s="2326"/>
      <c r="M1" s="2327"/>
    </row>
    <row r="2" spans="2:28" ht="14.25" customHeight="1" thickBot="1" x14ac:dyDescent="0.35">
      <c r="B2" s="2458" t="s">
        <v>449</v>
      </c>
      <c r="C2" s="2459"/>
      <c r="D2" s="2459"/>
      <c r="E2" s="2459"/>
      <c r="F2" s="2460"/>
      <c r="H2" s="2328"/>
      <c r="I2" s="2329"/>
      <c r="J2" s="2329"/>
      <c r="K2" s="2329"/>
      <c r="L2" s="2329"/>
      <c r="M2" s="2330"/>
      <c r="R2" s="448"/>
      <c r="S2" s="448"/>
      <c r="T2" s="448"/>
      <c r="U2" s="448"/>
      <c r="V2" s="448"/>
      <c r="W2" s="448"/>
      <c r="X2" s="448"/>
      <c r="Y2" s="448"/>
      <c r="Z2" s="448"/>
      <c r="AA2" s="448"/>
      <c r="AB2" s="448"/>
    </row>
    <row r="3" spans="2:28" ht="14.25" customHeight="1" thickBot="1" x14ac:dyDescent="0.35">
      <c r="B3" s="2461"/>
      <c r="C3" s="2462"/>
      <c r="D3" s="2462"/>
      <c r="E3" s="2462"/>
      <c r="F3" s="2463"/>
      <c r="H3" s="723"/>
      <c r="I3" s="724"/>
      <c r="J3" s="724"/>
      <c r="K3" s="921" t="s">
        <v>476</v>
      </c>
      <c r="L3" s="921"/>
      <c r="M3" s="907" t="s">
        <v>477</v>
      </c>
      <c r="R3" s="448"/>
      <c r="S3" s="448"/>
      <c r="T3" s="448"/>
      <c r="U3" s="448"/>
      <c r="V3" s="448"/>
      <c r="W3" s="448"/>
      <c r="X3" s="448"/>
      <c r="Y3" s="448"/>
      <c r="Z3" s="448"/>
      <c r="AA3" s="448"/>
      <c r="AB3" s="448"/>
    </row>
    <row r="4" spans="2:28" ht="13.5" thickBot="1" x14ac:dyDescent="0.35">
      <c r="B4" s="478"/>
      <c r="C4" s="479"/>
      <c r="D4" s="479"/>
      <c r="E4" s="479"/>
      <c r="F4" s="481"/>
      <c r="H4" s="922" t="s">
        <v>475</v>
      </c>
      <c r="I4" s="923"/>
      <c r="J4" s="923"/>
      <c r="K4" s="2337">
        <f>+C17</f>
        <v>0</v>
      </c>
      <c r="L4" s="2337"/>
      <c r="M4" s="940">
        <f>+F17</f>
        <v>0</v>
      </c>
      <c r="R4" s="448"/>
      <c r="S4" s="448"/>
      <c r="T4" s="448"/>
      <c r="U4" s="448"/>
      <c r="V4" s="448"/>
      <c r="W4" s="448"/>
      <c r="X4" s="448"/>
      <c r="Y4" s="448"/>
      <c r="Z4" s="448"/>
      <c r="AA4" s="448"/>
      <c r="AB4" s="448"/>
    </row>
    <row r="5" spans="2:28" ht="13.5" thickBot="1" x14ac:dyDescent="0.35">
      <c r="B5" s="2314" t="s">
        <v>290</v>
      </c>
      <c r="C5" s="2315"/>
      <c r="D5" s="1"/>
      <c r="E5" s="2314" t="s">
        <v>292</v>
      </c>
      <c r="F5" s="2315"/>
      <c r="H5" s="922" t="s">
        <v>363</v>
      </c>
      <c r="I5" s="923"/>
      <c r="J5" s="923"/>
      <c r="K5" s="2338" t="e">
        <f>+MIN(K29,M29)</f>
        <v>#DIV/0!</v>
      </c>
      <c r="L5" s="2338"/>
      <c r="M5" s="941" t="e">
        <f>+MIN(K29,M29)</f>
        <v>#DIV/0!</v>
      </c>
      <c r="R5" s="448"/>
      <c r="S5" s="448"/>
      <c r="T5" s="448"/>
      <c r="U5" s="448"/>
      <c r="V5" s="448"/>
      <c r="W5" s="448"/>
      <c r="X5" s="448"/>
      <c r="Y5" s="448"/>
      <c r="Z5" s="448"/>
      <c r="AA5" s="448"/>
      <c r="AB5" s="448"/>
    </row>
    <row r="6" spans="2:28" x14ac:dyDescent="0.3">
      <c r="B6" s="482" t="s">
        <v>315</v>
      </c>
      <c r="C6" s="486" t="e">
        <f>+'Cost Cert. (8609)'!D90</f>
        <v>#REF!</v>
      </c>
      <c r="D6" s="1"/>
      <c r="E6" s="482" t="s">
        <v>291</v>
      </c>
      <c r="F6" s="486" t="e">
        <f>+C8</f>
        <v>#REF!</v>
      </c>
      <c r="H6" s="922" t="s">
        <v>302</v>
      </c>
      <c r="I6" s="923"/>
      <c r="J6" s="923"/>
      <c r="K6" s="2337" t="e">
        <f>+K4*K5</f>
        <v>#DIV/0!</v>
      </c>
      <c r="L6" s="2337"/>
      <c r="M6" s="940" t="e">
        <f>+M4*M5</f>
        <v>#DIV/0!</v>
      </c>
      <c r="R6" s="186"/>
      <c r="S6" s="186"/>
      <c r="T6" s="186"/>
      <c r="U6" s="186"/>
      <c r="V6" s="448"/>
      <c r="W6" s="448"/>
      <c r="X6" s="448"/>
      <c r="Y6" s="448"/>
      <c r="Z6" s="448"/>
      <c r="AA6" s="448"/>
      <c r="AB6" s="448"/>
    </row>
    <row r="7" spans="2:28" ht="13.5" thickBot="1" x14ac:dyDescent="0.35">
      <c r="B7" s="487" t="s">
        <v>316</v>
      </c>
      <c r="C7" s="898">
        <f>+'Sources (8609)'!F14</f>
        <v>0</v>
      </c>
      <c r="E7" s="464" t="s">
        <v>293</v>
      </c>
      <c r="F7" s="452"/>
      <c r="H7" s="922" t="s">
        <v>387</v>
      </c>
      <c r="I7" s="923"/>
      <c r="J7" s="923"/>
      <c r="K7" s="2338">
        <f>+C22</f>
        <v>0</v>
      </c>
      <c r="L7" s="2338"/>
      <c r="M7" s="941">
        <f>+F22</f>
        <v>0</v>
      </c>
      <c r="R7" s="453"/>
      <c r="S7" s="453"/>
      <c r="T7" s="453"/>
      <c r="U7" s="186"/>
      <c r="V7" s="448"/>
      <c r="W7" s="448"/>
      <c r="X7" s="448"/>
      <c r="Y7" s="448"/>
      <c r="Z7" s="448"/>
      <c r="AA7" s="448"/>
      <c r="AB7" s="448"/>
    </row>
    <row r="8" spans="2:28" ht="15.75" customHeight="1" thickBot="1" x14ac:dyDescent="0.35">
      <c r="B8" s="899" t="s">
        <v>291</v>
      </c>
      <c r="C8" s="900" t="e">
        <f>+C6-C7</f>
        <v>#REF!</v>
      </c>
      <c r="E8" s="899" t="s">
        <v>294</v>
      </c>
      <c r="F8" s="900" t="e">
        <f>+F6/F7</f>
        <v>#REF!</v>
      </c>
      <c r="H8" s="922" t="s">
        <v>295</v>
      </c>
      <c r="I8" s="923"/>
      <c r="J8" s="923"/>
      <c r="K8" s="2339" t="e">
        <f>+K6*K7</f>
        <v>#DIV/0!</v>
      </c>
      <c r="L8" s="2339"/>
      <c r="M8" s="942" t="e">
        <f>+M6*M7</f>
        <v>#DIV/0!</v>
      </c>
      <c r="R8" s="186"/>
      <c r="S8" s="186"/>
      <c r="T8" s="186"/>
      <c r="U8" s="186"/>
      <c r="V8" s="448"/>
      <c r="W8" s="448"/>
      <c r="X8" s="448"/>
      <c r="Y8" s="448"/>
      <c r="Z8" s="448"/>
      <c r="AA8" s="448"/>
      <c r="AB8" s="448"/>
    </row>
    <row r="9" spans="2:28" ht="13.5" customHeight="1" thickBot="1" x14ac:dyDescent="0.35">
      <c r="B9" s="18"/>
      <c r="F9" s="17"/>
      <c r="H9" s="2340" t="s">
        <v>369</v>
      </c>
      <c r="I9" s="2341"/>
      <c r="J9" s="2341"/>
      <c r="K9" s="2342"/>
      <c r="L9" s="2342"/>
      <c r="M9" s="625" t="e">
        <f>+M8+K8</f>
        <v>#DIV/0!</v>
      </c>
      <c r="R9" s="186"/>
      <c r="S9" s="186"/>
      <c r="T9" s="186"/>
      <c r="U9" s="186"/>
      <c r="V9" s="448"/>
      <c r="W9" s="448"/>
      <c r="X9" s="448"/>
      <c r="Y9" s="448"/>
      <c r="Z9" s="448"/>
      <c r="AA9" s="448"/>
      <c r="AB9" s="448"/>
    </row>
    <row r="10" spans="2:28" ht="13.5" customHeight="1" thickBot="1" x14ac:dyDescent="0.35">
      <c r="B10" s="18"/>
      <c r="C10" s="2319" t="s">
        <v>313</v>
      </c>
      <c r="D10" s="2320"/>
      <c r="E10" s="492" t="e">
        <f>+(F8/10)/0.9999</f>
        <v>#REF!</v>
      </c>
      <c r="F10" s="17"/>
      <c r="R10" s="186"/>
      <c r="S10" s="186"/>
      <c r="T10" s="186"/>
      <c r="U10" s="186"/>
      <c r="V10" s="186"/>
      <c r="W10" s="448"/>
      <c r="X10" s="448"/>
      <c r="Y10" s="448"/>
      <c r="Z10" s="455"/>
      <c r="AA10" s="455"/>
      <c r="AB10" s="455"/>
    </row>
    <row r="11" spans="2:28" ht="15.75" customHeight="1" thickBot="1" x14ac:dyDescent="0.35">
      <c r="B11" s="32"/>
      <c r="C11" s="33"/>
      <c r="D11" s="33"/>
      <c r="E11" s="33"/>
      <c r="F11" s="180"/>
      <c r="H11" s="2343" t="s">
        <v>318</v>
      </c>
      <c r="I11" s="2344"/>
      <c r="J11" s="2344"/>
      <c r="K11" s="2344"/>
      <c r="L11" s="2344"/>
      <c r="M11" s="2345"/>
      <c r="R11" s="186"/>
      <c r="S11" s="186"/>
      <c r="T11" s="186"/>
      <c r="U11" s="186"/>
      <c r="V11" s="453"/>
      <c r="W11" s="448"/>
      <c r="X11" s="448"/>
      <c r="Y11" s="448"/>
      <c r="Z11" s="448"/>
      <c r="AA11" s="448"/>
      <c r="AB11" s="448"/>
    </row>
    <row r="12" spans="2:28" ht="6" customHeight="1" thickBot="1" x14ac:dyDescent="0.35">
      <c r="B12" s="456"/>
      <c r="C12" s="457"/>
      <c r="D12" s="457"/>
      <c r="E12" s="457"/>
      <c r="F12" s="458"/>
      <c r="H12" s="2349"/>
      <c r="I12" s="2350"/>
      <c r="J12" s="2350"/>
      <c r="K12" s="2350"/>
      <c r="L12" s="2350"/>
      <c r="M12" s="2351"/>
      <c r="R12" s="459"/>
      <c r="S12" s="455"/>
      <c r="T12" s="186"/>
      <c r="U12" s="186"/>
      <c r="V12" s="448"/>
      <c r="W12" s="448"/>
      <c r="X12" s="448"/>
      <c r="Y12" s="448"/>
      <c r="Z12" s="448"/>
      <c r="AA12" s="448"/>
      <c r="AB12" s="448"/>
    </row>
    <row r="13" spans="2:28" ht="13.5" customHeight="1" thickBot="1" x14ac:dyDescent="0.35">
      <c r="B13" s="460"/>
      <c r="C13" s="461"/>
      <c r="E13" s="461"/>
      <c r="F13" s="462"/>
      <c r="H13" s="470" t="s">
        <v>319</v>
      </c>
      <c r="I13" s="290"/>
      <c r="J13" s="290"/>
      <c r="K13" s="290"/>
      <c r="L13" s="290"/>
      <c r="M13" s="906"/>
      <c r="R13" s="459"/>
      <c r="S13" s="455"/>
      <c r="T13" s="186"/>
      <c r="U13" s="186"/>
      <c r="V13" s="448"/>
      <c r="W13" s="448"/>
      <c r="X13" s="448"/>
      <c r="Y13" s="448"/>
      <c r="Z13" s="448"/>
      <c r="AA13" s="448"/>
      <c r="AB13" s="448"/>
    </row>
    <row r="14" spans="2:28" ht="13.5" customHeight="1" thickBot="1" x14ac:dyDescent="0.35">
      <c r="B14" s="2321" t="s">
        <v>296</v>
      </c>
      <c r="C14" s="2322"/>
      <c r="E14" s="2323" t="s">
        <v>297</v>
      </c>
      <c r="F14" s="2324"/>
      <c r="H14" s="18" t="s">
        <v>499</v>
      </c>
      <c r="M14" s="797"/>
      <c r="R14" s="448"/>
      <c r="S14" s="448"/>
      <c r="T14" s="448"/>
      <c r="U14" s="448"/>
      <c r="V14" s="448"/>
      <c r="W14" s="448"/>
      <c r="X14" s="448"/>
      <c r="Y14" s="448"/>
      <c r="Z14" s="448"/>
      <c r="AA14" s="448"/>
      <c r="AB14" s="448"/>
    </row>
    <row r="15" spans="2:28" ht="13.5" customHeight="1" x14ac:dyDescent="0.3">
      <c r="B15" s="482" t="s">
        <v>298</v>
      </c>
      <c r="C15" s="486">
        <f>+'Cost Cert. (8609)'!G90</f>
        <v>0</v>
      </c>
      <c r="E15" s="482" t="s">
        <v>298</v>
      </c>
      <c r="F15" s="486">
        <f>+'Cost Cert. (8609)'!H90</f>
        <v>0</v>
      </c>
      <c r="H15" s="309" t="s">
        <v>322</v>
      </c>
      <c r="I15" s="310"/>
      <c r="J15" s="310"/>
      <c r="K15" s="310"/>
      <c r="L15" s="310"/>
      <c r="M15" s="235">
        <f>+M13-M14</f>
        <v>0</v>
      </c>
      <c r="R15" s="448"/>
      <c r="S15" s="448"/>
      <c r="T15" s="448"/>
      <c r="U15" s="448"/>
      <c r="V15" s="448"/>
    </row>
    <row r="16" spans="2:28" ht="13.5" customHeight="1" thickBot="1" x14ac:dyDescent="0.35">
      <c r="B16" s="464" t="s">
        <v>317</v>
      </c>
      <c r="C16" s="467"/>
      <c r="E16" s="464" t="s">
        <v>317</v>
      </c>
      <c r="F16" s="467"/>
      <c r="H16" s="309" t="s">
        <v>323</v>
      </c>
      <c r="I16" s="310"/>
      <c r="J16" s="310"/>
      <c r="K16" s="310"/>
      <c r="L16" s="310"/>
      <c r="M16" s="798">
        <f>+F22</f>
        <v>0</v>
      </c>
      <c r="R16" s="448"/>
      <c r="S16" s="448"/>
      <c r="T16" s="448"/>
      <c r="U16" s="448"/>
      <c r="V16" s="448"/>
    </row>
    <row r="17" spans="2:22" ht="13.5" customHeight="1" x14ac:dyDescent="0.3">
      <c r="B17" s="487" t="s">
        <v>298</v>
      </c>
      <c r="C17" s="506">
        <f>+C15-C16</f>
        <v>0</v>
      </c>
      <c r="E17" s="487" t="s">
        <v>298</v>
      </c>
      <c r="F17" s="506">
        <f>+F15-F16</f>
        <v>0</v>
      </c>
      <c r="H17" s="309" t="s">
        <v>487</v>
      </c>
      <c r="I17" s="310"/>
      <c r="J17" s="310"/>
      <c r="K17" s="310"/>
      <c r="L17" s="310"/>
      <c r="M17" s="799" t="e">
        <f>+M15/M16</f>
        <v>#DIV/0!</v>
      </c>
      <c r="R17" s="448"/>
      <c r="S17" s="448"/>
      <c r="T17" s="448"/>
      <c r="U17" s="448"/>
      <c r="V17" s="448"/>
    </row>
    <row r="18" spans="2:22" ht="13.5" customHeight="1" thickBot="1" x14ac:dyDescent="0.35">
      <c r="B18" s="487" t="s">
        <v>299</v>
      </c>
      <c r="C18" s="901">
        <v>1</v>
      </c>
      <c r="E18" s="908" t="s">
        <v>299</v>
      </c>
      <c r="F18" s="911"/>
      <c r="H18" s="928" t="s">
        <v>363</v>
      </c>
      <c r="I18" s="310"/>
      <c r="J18" s="310"/>
      <c r="K18" s="310"/>
      <c r="L18" s="310"/>
      <c r="M18" s="994" t="e">
        <f>+MIN(K29,M29)</f>
        <v>#DIV/0!</v>
      </c>
      <c r="R18" s="186"/>
      <c r="S18" s="186"/>
      <c r="T18" s="186"/>
      <c r="U18" s="186"/>
      <c r="V18" s="186"/>
    </row>
    <row r="19" spans="2:22" ht="13.5" customHeight="1" x14ac:dyDescent="0.3">
      <c r="B19" s="487" t="s">
        <v>300</v>
      </c>
      <c r="C19" s="506">
        <f>+C17*C18</f>
        <v>0</v>
      </c>
      <c r="E19" s="487" t="s">
        <v>300</v>
      </c>
      <c r="F19" s="506">
        <f>+F17*F18</f>
        <v>0</v>
      </c>
      <c r="H19" s="929" t="s">
        <v>324</v>
      </c>
      <c r="I19" s="927"/>
      <c r="J19" s="927"/>
      <c r="K19" s="927"/>
      <c r="L19" s="927"/>
      <c r="M19" s="935" t="e">
        <f>+M17/M18</f>
        <v>#DIV/0!</v>
      </c>
      <c r="R19" s="448"/>
      <c r="S19" s="448"/>
      <c r="T19" s="448"/>
      <c r="U19" s="448"/>
      <c r="V19" s="448"/>
    </row>
    <row r="20" spans="2:22" ht="13.5" customHeight="1" thickBot="1" x14ac:dyDescent="0.35">
      <c r="B20" s="487" t="s">
        <v>301</v>
      </c>
      <c r="C20" s="1029" t="e">
        <f>MIN(K29,M29)</f>
        <v>#DIV/0!</v>
      </c>
      <c r="E20" s="487" t="s">
        <v>301</v>
      </c>
      <c r="F20" s="1029" t="e">
        <f>MIN(K29,M29)</f>
        <v>#DIV/0!</v>
      </c>
      <c r="H20" s="309" t="s">
        <v>321</v>
      </c>
      <c r="I20" s="310"/>
      <c r="J20" s="310"/>
      <c r="K20" s="310"/>
      <c r="L20" s="310"/>
      <c r="M20" s="626">
        <f>+F17</f>
        <v>0</v>
      </c>
      <c r="R20" s="448"/>
      <c r="S20" s="448"/>
      <c r="T20" s="448"/>
      <c r="U20" s="448"/>
      <c r="V20" s="448"/>
    </row>
    <row r="21" spans="2:22" ht="13.5" customHeight="1" thickBot="1" x14ac:dyDescent="0.35">
      <c r="B21" s="487" t="s">
        <v>302</v>
      </c>
      <c r="C21" s="506" t="e">
        <f>+C19*C20</f>
        <v>#DIV/0!</v>
      </c>
      <c r="E21" s="487" t="s">
        <v>302</v>
      </c>
      <c r="F21" s="506" t="e">
        <f>+F19*F20</f>
        <v>#DIV/0!</v>
      </c>
      <c r="H21" s="634" t="s">
        <v>320</v>
      </c>
      <c r="I21" s="635"/>
      <c r="J21" s="635"/>
      <c r="K21" s="635"/>
      <c r="L21" s="635"/>
      <c r="M21" s="934" t="e">
        <f>+M19/M20</f>
        <v>#DIV/0!</v>
      </c>
      <c r="R21" s="448"/>
      <c r="S21" s="448"/>
      <c r="T21" s="448"/>
      <c r="U21" s="448"/>
      <c r="V21" s="448"/>
    </row>
    <row r="22" spans="2:22" ht="13.5" customHeight="1" thickBot="1" x14ac:dyDescent="0.35">
      <c r="B22" s="464" t="s">
        <v>303</v>
      </c>
      <c r="C22" s="469">
        <v>0</v>
      </c>
      <c r="E22" s="464" t="s">
        <v>303</v>
      </c>
      <c r="F22" s="469">
        <v>0</v>
      </c>
      <c r="R22" s="448"/>
      <c r="S22" s="448"/>
      <c r="T22" s="448"/>
      <c r="U22" s="448"/>
      <c r="V22" s="448"/>
    </row>
    <row r="23" spans="2:22" ht="13.5" customHeight="1" x14ac:dyDescent="0.3">
      <c r="B23" s="496" t="s">
        <v>295</v>
      </c>
      <c r="C23" s="502" t="e">
        <f>+ROUND(C21*C22,0)</f>
        <v>#DIV/0!</v>
      </c>
      <c r="E23" s="496" t="s">
        <v>295</v>
      </c>
      <c r="F23" s="502" t="e">
        <f>+ROUND(F21*F22,0)</f>
        <v>#DIV/0!</v>
      </c>
      <c r="H23" s="2325" t="s">
        <v>363</v>
      </c>
      <c r="I23" s="2326"/>
      <c r="J23" s="2326"/>
      <c r="K23" s="2326"/>
      <c r="L23" s="2326"/>
      <c r="M23" s="2327"/>
      <c r="R23" s="448"/>
      <c r="S23" s="448"/>
      <c r="T23" s="448"/>
      <c r="U23" s="448"/>
      <c r="V23" s="448"/>
    </row>
    <row r="24" spans="2:22" ht="13.5" customHeight="1" thickBot="1" x14ac:dyDescent="0.4">
      <c r="B24" s="18"/>
      <c r="C24" s="17"/>
      <c r="E24" s="2501"/>
      <c r="F24" s="2313"/>
      <c r="G24" s="185"/>
      <c r="H24" s="2502"/>
      <c r="I24" s="2503"/>
      <c r="J24" s="2503"/>
      <c r="K24" s="2503"/>
      <c r="L24" s="2503"/>
      <c r="M24" s="2504"/>
      <c r="N24" s="185"/>
      <c r="O24" s="185"/>
      <c r="R24" s="448"/>
      <c r="S24" s="448"/>
      <c r="T24" s="448"/>
      <c r="U24" s="448"/>
      <c r="V24" s="448"/>
    </row>
    <row r="25" spans="2:22" ht="13.5" customHeight="1" x14ac:dyDescent="0.35">
      <c r="B25" s="498" t="s">
        <v>295</v>
      </c>
      <c r="C25" s="504" t="e">
        <f>+C23</f>
        <v>#DIV/0!</v>
      </c>
      <c r="E25" s="498" t="s">
        <v>295</v>
      </c>
      <c r="F25" s="504" t="e">
        <f>+F23</f>
        <v>#DIV/0!</v>
      </c>
      <c r="G25" s="185"/>
      <c r="H25" s="470"/>
      <c r="I25" s="290"/>
      <c r="J25" s="290"/>
      <c r="K25" s="2493" t="s">
        <v>366</v>
      </c>
      <c r="L25" s="2493"/>
      <c r="M25" s="471" t="s">
        <v>367</v>
      </c>
      <c r="N25" s="185"/>
      <c r="O25" s="185"/>
      <c r="R25" s="448"/>
      <c r="S25" s="448"/>
      <c r="T25" s="448"/>
      <c r="U25" s="448"/>
      <c r="V25" s="448"/>
    </row>
    <row r="26" spans="2:22" ht="13.5" customHeight="1" x14ac:dyDescent="0.35">
      <c r="B26" s="500" t="s">
        <v>304</v>
      </c>
      <c r="C26" s="506" t="e">
        <f>+C25*10</f>
        <v>#DIV/0!</v>
      </c>
      <c r="E26" s="500" t="s">
        <v>304</v>
      </c>
      <c r="F26" s="506" t="e">
        <f>+F25*10</f>
        <v>#DIV/0!</v>
      </c>
      <c r="G26" s="185"/>
      <c r="H26" s="309" t="s">
        <v>450</v>
      </c>
      <c r="I26" s="310"/>
      <c r="J26" s="310"/>
      <c r="K26" s="2492">
        <f>+'Rent Summary (8609)'!H97</f>
        <v>0</v>
      </c>
      <c r="L26" s="2492"/>
      <c r="M26" s="510">
        <f>+'Rent Summary (8609)'!H96</f>
        <v>0</v>
      </c>
      <c r="N26" s="185"/>
      <c r="O26" s="185"/>
      <c r="R26" s="448"/>
      <c r="S26" s="448"/>
      <c r="T26" s="448"/>
      <c r="U26" s="448"/>
      <c r="V26" s="448"/>
    </row>
    <row r="27" spans="2:22" ht="13.5" customHeight="1" x14ac:dyDescent="0.35">
      <c r="B27" s="500" t="s">
        <v>305</v>
      </c>
      <c r="C27" s="644" t="e">
        <f>+#REF!</f>
        <v>#REF!</v>
      </c>
      <c r="E27" s="500" t="s">
        <v>305</v>
      </c>
      <c r="F27" s="644" t="e">
        <f>+#REF!</f>
        <v>#REF!</v>
      </c>
      <c r="G27" s="185"/>
      <c r="H27" s="309" t="s">
        <v>364</v>
      </c>
      <c r="I27" s="310"/>
      <c r="J27" s="262"/>
      <c r="K27" s="2492">
        <f>+'Rent Summary (8609)'!H42+'Rent Summary (8609)'!H53+'Rent Summary (8609)'!H64+'Rent Summary (8609)'!H75+'Rent Summary (8609)'!H20+'Rent Summary (8609)'!H9+'Rent Summary (8609)'!H31</f>
        <v>0</v>
      </c>
      <c r="L27" s="2492"/>
      <c r="M27" s="510">
        <f>+'Rent Summary (8609)'!H41+'Rent Summary (8609)'!H52+'Rent Summary (8609)'!H63+'Rent Summary (8609)'!H74+'Rent Summary (8609)'!H8+'Rent Summary (8609)'!H19+'Rent Summary (8609)'!H30</f>
        <v>0</v>
      </c>
      <c r="N27" s="185"/>
      <c r="O27" s="185"/>
      <c r="R27" s="448"/>
      <c r="S27" s="448"/>
      <c r="T27" s="448"/>
      <c r="U27" s="448"/>
      <c r="V27" s="448"/>
    </row>
    <row r="28" spans="2:22" ht="13.5" customHeight="1" thickBot="1" x14ac:dyDescent="0.4">
      <c r="B28" s="464" t="s">
        <v>306</v>
      </c>
      <c r="C28" s="646"/>
      <c r="E28" s="464" t="s">
        <v>306</v>
      </c>
      <c r="F28" s="646"/>
      <c r="G28" s="185"/>
      <c r="H28" s="309" t="s">
        <v>365</v>
      </c>
      <c r="I28" s="310"/>
      <c r="J28" s="262"/>
      <c r="K28" s="2495">
        <f>+'Rent Summary (8609)'!H86</f>
        <v>0</v>
      </c>
      <c r="L28" s="2495"/>
      <c r="M28" s="897">
        <f>+'Rent Summary (8609)'!H85</f>
        <v>0</v>
      </c>
      <c r="N28" s="185"/>
      <c r="O28" s="185"/>
      <c r="R28" s="448"/>
      <c r="S28" s="448"/>
      <c r="T28" s="448"/>
      <c r="U28" s="448"/>
      <c r="V28" s="448"/>
    </row>
    <row r="29" spans="2:22" ht="13.5" customHeight="1" thickBot="1" x14ac:dyDescent="0.4">
      <c r="B29" s="899" t="s">
        <v>307</v>
      </c>
      <c r="C29" s="902" t="e">
        <f>+C27*C28*C26</f>
        <v>#REF!</v>
      </c>
      <c r="E29" s="899" t="s">
        <v>307</v>
      </c>
      <c r="F29" s="902" t="e">
        <f>+F27*F28*F26</f>
        <v>#REF!</v>
      </c>
      <c r="G29" s="185"/>
      <c r="H29" s="634" t="s">
        <v>363</v>
      </c>
      <c r="I29" s="635"/>
      <c r="J29" s="635"/>
      <c r="K29" s="2494" t="e">
        <f>+K27/K26</f>
        <v>#DIV/0!</v>
      </c>
      <c r="L29" s="2494"/>
      <c r="M29" s="975" t="e">
        <f>+M27/M26</f>
        <v>#DIV/0!</v>
      </c>
      <c r="N29" s="185"/>
      <c r="O29" s="185"/>
      <c r="R29" s="448"/>
      <c r="S29" s="448"/>
      <c r="T29" s="448"/>
      <c r="U29" s="448"/>
      <c r="V29" s="448"/>
    </row>
    <row r="30" spans="2:22" ht="13.5" customHeight="1" thickBot="1" x14ac:dyDescent="0.4">
      <c r="B30" s="449"/>
      <c r="C30" s="472"/>
      <c r="D30" s="472"/>
      <c r="E30" s="186"/>
      <c r="F30" s="450"/>
      <c r="G30" s="185"/>
      <c r="H30" s="185"/>
      <c r="I30" s="185"/>
      <c r="J30" s="185"/>
      <c r="K30" s="185"/>
      <c r="L30" s="185"/>
      <c r="M30" s="185"/>
      <c r="N30" s="185"/>
      <c r="O30" s="185"/>
      <c r="R30" s="448"/>
      <c r="S30" s="448"/>
      <c r="T30" s="448"/>
      <c r="U30" s="448"/>
      <c r="V30" s="448"/>
    </row>
    <row r="31" spans="2:22" ht="13.5" customHeight="1" thickBot="1" x14ac:dyDescent="0.4">
      <c r="B31" s="449"/>
      <c r="C31" s="2317" t="s">
        <v>308</v>
      </c>
      <c r="D31" s="2318"/>
      <c r="E31" s="509" t="e">
        <f>+C21+F21</f>
        <v>#DIV/0!</v>
      </c>
      <c r="F31" s="473"/>
      <c r="G31" s="185"/>
      <c r="H31" s="2496" t="s">
        <v>473</v>
      </c>
      <c r="I31" s="2497"/>
      <c r="J31" s="2497"/>
      <c r="K31" s="2497"/>
      <c r="L31" s="2497"/>
      <c r="M31" s="2498"/>
      <c r="N31" s="185"/>
      <c r="O31" s="185"/>
    </row>
    <row r="32" spans="2:22" ht="13.5" customHeight="1" thickBot="1" x14ac:dyDescent="0.4">
      <c r="B32" s="449"/>
      <c r="C32" s="2317" t="s">
        <v>325</v>
      </c>
      <c r="D32" s="2318"/>
      <c r="E32" s="509" t="e">
        <f>+C26+F26</f>
        <v>#DIV/0!</v>
      </c>
      <c r="F32" s="474"/>
      <c r="G32" s="185"/>
      <c r="H32" s="2499" t="s">
        <v>470</v>
      </c>
      <c r="I32" s="2500"/>
      <c r="J32" s="2500"/>
      <c r="K32" s="2500"/>
      <c r="L32" s="893">
        <f>+'Tax Credit Eligibility (CO)'!L32</f>
        <v>0</v>
      </c>
      <c r="M32" s="894"/>
      <c r="N32" s="185"/>
      <c r="O32" s="185"/>
    </row>
    <row r="33" spans="2:16" ht="13.5" customHeight="1" thickBot="1" x14ac:dyDescent="0.4">
      <c r="B33" s="475"/>
      <c r="C33" s="2317" t="s">
        <v>309</v>
      </c>
      <c r="D33" s="2318"/>
      <c r="E33" s="509" t="e">
        <f>+ROUND(C29+F29,0)</f>
        <v>#REF!</v>
      </c>
      <c r="F33" s="476"/>
      <c r="G33" s="185"/>
      <c r="H33" s="895" t="s">
        <v>471</v>
      </c>
      <c r="I33" s="800">
        <f>+'Tax Credit Eligibility (CO)'!I33</f>
        <v>0</v>
      </c>
      <c r="J33" s="413"/>
      <c r="K33" s="413" t="s">
        <v>472</v>
      </c>
      <c r="L33" s="800">
        <v>0.09</v>
      </c>
      <c r="M33" s="896"/>
      <c r="N33" s="185"/>
      <c r="O33" s="185"/>
    </row>
    <row r="34" spans="2:16" ht="14.5" x14ac:dyDescent="0.35">
      <c r="B34" s="448"/>
      <c r="C34" s="448"/>
      <c r="D34" s="448"/>
      <c r="E34" s="1"/>
      <c r="F34" s="511" t="e">
        <f>+#REF!</f>
        <v>#REF!</v>
      </c>
      <c r="G34" s="185"/>
      <c r="H34" s="185"/>
      <c r="I34" s="185"/>
      <c r="J34" s="185"/>
      <c r="K34" s="185"/>
      <c r="L34" s="185"/>
      <c r="M34" s="185"/>
      <c r="N34" s="185"/>
      <c r="O34" s="185"/>
      <c r="P34" s="448"/>
    </row>
    <row r="35" spans="2:16" ht="14.5" x14ac:dyDescent="0.35">
      <c r="B35" s="477" t="s">
        <v>314</v>
      </c>
      <c r="C35" s="477"/>
      <c r="D35" s="477"/>
      <c r="E35" s="511">
        <v>8609</v>
      </c>
      <c r="F35" s="512">
        <f ca="1">TODAY()</f>
        <v>45659</v>
      </c>
      <c r="G35" s="185"/>
      <c r="H35" s="185"/>
      <c r="I35" s="185"/>
      <c r="J35" s="185"/>
      <c r="K35" s="185"/>
      <c r="L35" s="185"/>
      <c r="M35" s="185"/>
      <c r="N35" s="185"/>
      <c r="O35" s="185"/>
      <c r="P35" s="448"/>
    </row>
    <row r="36" spans="2:16" ht="14.5" x14ac:dyDescent="0.35">
      <c r="B36" s="448" t="s">
        <v>310</v>
      </c>
      <c r="C36" s="448"/>
      <c r="D36" s="448"/>
      <c r="E36" s="479"/>
      <c r="F36" s="479"/>
      <c r="G36" s="185"/>
      <c r="H36" s="185"/>
      <c r="I36" s="185"/>
      <c r="J36" s="185"/>
      <c r="K36" s="185"/>
      <c r="L36" s="185"/>
      <c r="M36" s="185"/>
      <c r="N36" s="185"/>
      <c r="O36" s="185"/>
      <c r="P36" s="448"/>
    </row>
    <row r="37" spans="2:16" ht="14.5" x14ac:dyDescent="0.35">
      <c r="B37" s="2316" t="s">
        <v>311</v>
      </c>
      <c r="C37" s="2316"/>
      <c r="D37" s="2316"/>
      <c r="E37" s="2316"/>
      <c r="F37" s="2316"/>
      <c r="G37" s="185"/>
      <c r="H37" s="185"/>
      <c r="I37" s="185"/>
      <c r="J37" s="185"/>
      <c r="K37" s="185"/>
      <c r="L37" s="185"/>
      <c r="M37" s="185"/>
      <c r="N37" s="185"/>
      <c r="O37" s="185"/>
      <c r="P37" s="448"/>
    </row>
    <row r="38" spans="2:16" ht="14.5" x14ac:dyDescent="0.35">
      <c r="B38" s="2316" t="s">
        <v>312</v>
      </c>
      <c r="C38" s="2316"/>
      <c r="D38" s="2316"/>
      <c r="E38" s="2316"/>
      <c r="F38" s="2316"/>
      <c r="G38" s="185"/>
      <c r="H38" s="448"/>
      <c r="I38" s="448"/>
      <c r="J38" s="448"/>
      <c r="K38" s="448"/>
      <c r="L38" s="448"/>
      <c r="M38" s="448"/>
      <c r="N38" s="185"/>
      <c r="O38" s="185"/>
      <c r="P38" s="448"/>
    </row>
    <row r="39" spans="2:16" x14ac:dyDescent="0.3">
      <c r="B39" s="448" t="s">
        <v>451</v>
      </c>
      <c r="C39" s="448"/>
      <c r="D39" s="448"/>
      <c r="E39" s="448"/>
      <c r="F39" s="448"/>
      <c r="G39" s="448"/>
      <c r="N39" s="448"/>
      <c r="O39" s="448"/>
      <c r="P39" s="448"/>
    </row>
    <row r="54" spans="6:8" x14ac:dyDescent="0.3">
      <c r="H54" s="186"/>
    </row>
    <row r="55" spans="6:8" x14ac:dyDescent="0.3">
      <c r="F55" s="186"/>
      <c r="G55" s="448"/>
      <c r="H55" s="186"/>
    </row>
    <row r="56" spans="6:8" x14ac:dyDescent="0.3">
      <c r="F56" s="448"/>
      <c r="G56" s="448"/>
    </row>
    <row r="57" spans="6:8" x14ac:dyDescent="0.3">
      <c r="H57" s="186"/>
    </row>
    <row r="58" spans="6:8" x14ac:dyDescent="0.3">
      <c r="F58" s="186"/>
      <c r="G58" s="448"/>
    </row>
  </sheetData>
  <sheetProtection algorithmName="SHA-512" hashValue="/KXDr3tnCcVhgV4DRC2HmqQkFcipKicc95S7RP0vr8s4pytjyN4TopHO2QBtjCEluCYfTcyB2uFm/DoN67MfDw==" saltValue="tW3CQqOiEwFEdV9pFdhB6g==" spinCount="100000" sheet="1" objects="1" scenarios="1"/>
  <mergeCells count="30">
    <mergeCell ref="B38:F38"/>
    <mergeCell ref="B1:F1"/>
    <mergeCell ref="B5:C5"/>
    <mergeCell ref="E5:F5"/>
    <mergeCell ref="H1:M2"/>
    <mergeCell ref="B2:F3"/>
    <mergeCell ref="H11:M12"/>
    <mergeCell ref="H31:M31"/>
    <mergeCell ref="H32:K32"/>
    <mergeCell ref="C10:D10"/>
    <mergeCell ref="E24:F24"/>
    <mergeCell ref="B14:C14"/>
    <mergeCell ref="E14:F14"/>
    <mergeCell ref="C31:D31"/>
    <mergeCell ref="C32:D32"/>
    <mergeCell ref="H23:M24"/>
    <mergeCell ref="K26:L26"/>
    <mergeCell ref="K25:L25"/>
    <mergeCell ref="H9:J9"/>
    <mergeCell ref="C33:D33"/>
    <mergeCell ref="B37:F37"/>
    <mergeCell ref="K9:L9"/>
    <mergeCell ref="K29:L29"/>
    <mergeCell ref="K28:L28"/>
    <mergeCell ref="K27:L27"/>
    <mergeCell ref="K8:L8"/>
    <mergeCell ref="K7:L7"/>
    <mergeCell ref="K6:L6"/>
    <mergeCell ref="K5:L5"/>
    <mergeCell ref="K4:L4"/>
  </mergeCells>
  <pageMargins left="0.7" right="0.7" top="0.75" bottom="0.75" header="0.3" footer="0.3"/>
  <pageSetup scale="66" fitToHeight="0" orientation="landscape"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5">
    <tabColor rgb="FFCC99FF"/>
    <pageSetUpPr fitToPage="1"/>
  </sheetPr>
  <dimension ref="A1:W125"/>
  <sheetViews>
    <sheetView showGridLines="0" zoomScale="70" zoomScaleNormal="70" workbookViewId="0">
      <selection activeCell="J18" sqref="J18"/>
    </sheetView>
  </sheetViews>
  <sheetFormatPr defaultColWidth="9.1796875" defaultRowHeight="14.5" x14ac:dyDescent="0.35"/>
  <cols>
    <col min="1" max="1" width="2.81640625" style="514" customWidth="1"/>
    <col min="2" max="4" width="18.1796875" style="514" customWidth="1"/>
    <col min="5" max="5" width="22.1796875" style="514" customWidth="1"/>
    <col min="6" max="6" width="9.1796875" style="514"/>
    <col min="7" max="7" width="10.54296875" style="514" customWidth="1"/>
    <col min="8" max="8" width="9.26953125" style="514" bestFit="1" customWidth="1"/>
    <col min="9" max="9" width="13.26953125" style="514" customWidth="1"/>
    <col min="10" max="11" width="9.1796875" style="514"/>
    <col min="12" max="12" width="13.81640625" style="514" customWidth="1"/>
    <col min="13" max="13" width="13.54296875" style="514" customWidth="1"/>
    <col min="14" max="14" width="14.54296875" style="514" bestFit="1" customWidth="1"/>
    <col min="15" max="15" width="1.54296875" style="514" customWidth="1"/>
    <col min="16" max="16" width="9.26953125" style="514" bestFit="1" customWidth="1"/>
    <col min="17" max="21" width="0" style="514" hidden="1" customWidth="1"/>
    <col min="22" max="22" width="22" style="514" hidden="1" customWidth="1"/>
    <col min="23" max="16384" width="9.1796875" style="514"/>
  </cols>
  <sheetData>
    <row r="1" spans="1:23" ht="15" thickBot="1" x14ac:dyDescent="0.4">
      <c r="A1" s="186"/>
      <c r="B1" s="2283" t="e">
        <f>#REF!</f>
        <v>#REF!</v>
      </c>
      <c r="C1" s="2284"/>
      <c r="D1" s="2284"/>
      <c r="E1" s="2284"/>
      <c r="F1" s="2284"/>
      <c r="G1" s="2284"/>
      <c r="H1" s="2284"/>
      <c r="I1" s="2284"/>
      <c r="J1" s="2284"/>
      <c r="K1" s="2284"/>
      <c r="L1" s="2284"/>
      <c r="M1" s="2284"/>
      <c r="N1" s="2284"/>
      <c r="O1" s="2285"/>
      <c r="P1" s="186"/>
      <c r="Q1" s="186"/>
      <c r="R1" s="186"/>
      <c r="S1" s="186"/>
      <c r="T1" s="186"/>
      <c r="U1" s="513"/>
      <c r="V1" s="513"/>
      <c r="W1" s="513"/>
    </row>
    <row r="2" spans="1:23" ht="34.5" customHeight="1" thickBot="1" x14ac:dyDescent="0.4">
      <c r="A2" s="186"/>
      <c r="B2" s="2286" t="s">
        <v>346</v>
      </c>
      <c r="C2" s="2287"/>
      <c r="D2" s="2287"/>
      <c r="E2" s="2287"/>
      <c r="F2" s="2287"/>
      <c r="G2" s="2287"/>
      <c r="H2" s="2287"/>
      <c r="I2" s="2287"/>
      <c r="J2" s="2287"/>
      <c r="K2" s="2287"/>
      <c r="L2" s="2287"/>
      <c r="M2" s="2287"/>
      <c r="N2" s="2287"/>
      <c r="O2" s="2288"/>
      <c r="P2" s="186"/>
      <c r="Q2" s="186"/>
      <c r="R2" s="186"/>
      <c r="S2" s="186"/>
      <c r="T2" s="186"/>
      <c r="U2" s="513"/>
      <c r="V2" s="513"/>
      <c r="W2" s="513"/>
    </row>
    <row r="3" spans="1:23" ht="13.5" customHeight="1" thickBot="1" x14ac:dyDescent="0.4">
      <c r="A3" s="186"/>
      <c r="B3" s="570"/>
      <c r="C3" s="571"/>
      <c r="D3" s="571"/>
      <c r="E3" s="571"/>
      <c r="F3" s="571"/>
      <c r="G3" s="572"/>
      <c r="H3" s="572"/>
      <c r="I3" s="572"/>
      <c r="J3" s="572"/>
      <c r="K3" s="573"/>
      <c r="L3" s="573"/>
      <c r="M3" s="573"/>
      <c r="N3" s="573"/>
      <c r="O3" s="574"/>
      <c r="P3" s="185"/>
      <c r="Q3" s="513"/>
      <c r="R3" s="513"/>
      <c r="S3" s="186"/>
      <c r="T3" s="186"/>
      <c r="U3" s="513"/>
      <c r="V3" s="513"/>
      <c r="W3" s="513"/>
    </row>
    <row r="4" spans="1:23" ht="13.5" customHeight="1" thickBot="1" x14ac:dyDescent="0.4">
      <c r="A4" s="186"/>
      <c r="B4" s="2379" t="s">
        <v>48</v>
      </c>
      <c r="C4" s="2380"/>
      <c r="D4" s="2380"/>
      <c r="E4" s="2381"/>
      <c r="F4" s="575"/>
      <c r="G4" s="2306" t="s">
        <v>483</v>
      </c>
      <c r="H4" s="2307"/>
      <c r="I4" s="2308"/>
      <c r="J4" s="226"/>
      <c r="K4" s="2365" t="s">
        <v>350</v>
      </c>
      <c r="L4" s="2366"/>
      <c r="M4" s="2366"/>
      <c r="N4" s="2367"/>
      <c r="O4" s="266"/>
      <c r="P4" s="185"/>
      <c r="Q4" s="513"/>
      <c r="R4" s="513"/>
      <c r="S4" s="186"/>
      <c r="T4" s="186"/>
      <c r="U4" s="513"/>
      <c r="V4" s="513">
        <f>IF(N21&lt;31,22500,"")</f>
        <v>22500</v>
      </c>
      <c r="W4" s="513"/>
    </row>
    <row r="5" spans="1:23" ht="13.5" customHeight="1" thickBot="1" x14ac:dyDescent="0.4">
      <c r="A5" s="197"/>
      <c r="B5" s="616" t="s">
        <v>327</v>
      </c>
      <c r="C5" s="616" t="s">
        <v>347</v>
      </c>
      <c r="D5" s="616" t="s">
        <v>328</v>
      </c>
      <c r="E5" s="616" t="s">
        <v>329</v>
      </c>
      <c r="F5" s="515"/>
      <c r="G5" s="2246" t="e">
        <f>+ROUND(C26,0)-ROUND(C9,0)</f>
        <v>#REF!</v>
      </c>
      <c r="H5" s="2370"/>
      <c r="I5" s="2371"/>
      <c r="J5" s="459"/>
      <c r="K5" s="592" t="s">
        <v>351</v>
      </c>
      <c r="L5" s="587"/>
      <c r="M5" s="588"/>
      <c r="N5" s="589">
        <f>+'Cost Cert. (8609)'!H22</f>
        <v>0</v>
      </c>
      <c r="O5" s="269"/>
      <c r="P5" s="185"/>
      <c r="Q5" s="513"/>
      <c r="R5" s="513">
        <v>31</v>
      </c>
      <c r="S5" s="186"/>
      <c r="T5" s="186" t="str">
        <f>IF($N$21=R5,1,"")</f>
        <v/>
      </c>
      <c r="U5" s="513"/>
      <c r="V5" s="513" t="str">
        <f>IF(SUM(T5:T34)=1,21000,"")</f>
        <v/>
      </c>
      <c r="W5" s="513"/>
    </row>
    <row r="6" spans="1:23" ht="13.5" customHeight="1" thickBot="1" x14ac:dyDescent="0.4">
      <c r="A6" s="197"/>
      <c r="B6" s="516"/>
      <c r="C6" s="576">
        <f>+'Sources (8609)'!F14+'Sources (8609)'!F16+'Sources (8609)'!F17-'Sources (8609)'!F13</f>
        <v>0</v>
      </c>
      <c r="D6" s="576">
        <f>+C6-B6</f>
        <v>0</v>
      </c>
      <c r="E6" s="677" t="s">
        <v>330</v>
      </c>
      <c r="F6" s="517"/>
      <c r="G6"/>
      <c r="H6"/>
      <c r="I6"/>
      <c r="J6" s="185"/>
      <c r="K6" s="753" t="s">
        <v>247</v>
      </c>
      <c r="L6" s="754"/>
      <c r="M6" s="755"/>
      <c r="N6" s="590">
        <f>+'Construction Costs (8609)'!E45</f>
        <v>0</v>
      </c>
      <c r="O6" s="269"/>
      <c r="P6" s="185"/>
      <c r="Q6" s="513"/>
      <c r="R6" s="513">
        <v>32</v>
      </c>
      <c r="S6" s="186"/>
      <c r="T6" s="186" t="str">
        <f t="shared" ref="T6:T33" si="0">IF($N$21=R6,1,"")</f>
        <v/>
      </c>
      <c r="U6" s="513"/>
      <c r="V6" s="513" t="str">
        <f>IF(SUM(T36:T76)=2,19500,"")</f>
        <v/>
      </c>
      <c r="W6" s="513"/>
    </row>
    <row r="7" spans="1:23" ht="13.5" customHeight="1" thickBot="1" x14ac:dyDescent="0.4">
      <c r="A7" s="197"/>
      <c r="B7" s="673"/>
      <c r="C7" s="694"/>
      <c r="D7" s="803">
        <f>+C7-B7</f>
        <v>0</v>
      </c>
      <c r="E7" s="678" t="s">
        <v>30</v>
      </c>
      <c r="F7" s="517"/>
      <c r="G7" s="2365" t="s">
        <v>280</v>
      </c>
      <c r="H7" s="2382"/>
      <c r="I7" s="2383"/>
      <c r="J7" s="767"/>
      <c r="K7" s="750" t="s">
        <v>357</v>
      </c>
      <c r="L7" s="597"/>
      <c r="M7" s="268"/>
      <c r="N7" s="591" t="e">
        <f>+N5/N6</f>
        <v>#DIV/0!</v>
      </c>
      <c r="O7" s="269"/>
      <c r="P7" s="185"/>
      <c r="Q7" s="513"/>
      <c r="R7" s="513">
        <v>33</v>
      </c>
      <c r="S7" s="186"/>
      <c r="T7" s="186" t="str">
        <f t="shared" si="0"/>
        <v/>
      </c>
      <c r="U7" s="513"/>
      <c r="V7" s="513" t="str">
        <f>IF(N21&gt;100,15000,"")</f>
        <v/>
      </c>
      <c r="W7" s="513"/>
    </row>
    <row r="8" spans="1:23" ht="13.5" customHeight="1" thickBot="1" x14ac:dyDescent="0.4">
      <c r="A8" s="197"/>
      <c r="B8" s="518"/>
      <c r="C8" s="577" t="e">
        <f>+'Sources (8609)'!D30</f>
        <v>#DIV/0!</v>
      </c>
      <c r="D8" s="578" t="e">
        <f>ROUND(C8-B8,0)</f>
        <v>#DIV/0!</v>
      </c>
      <c r="E8" s="751" t="s">
        <v>33</v>
      </c>
      <c r="F8" s="517"/>
      <c r="G8" s="2246" t="e">
        <f>+'Operating Exps (8609)'!G63</f>
        <v>#REF!</v>
      </c>
      <c r="H8" s="2370"/>
      <c r="I8" s="2371"/>
      <c r="J8" s="186"/>
      <c r="K8" s="593"/>
      <c r="L8" s="593"/>
      <c r="M8" s="593"/>
      <c r="N8" s="594" t="e">
        <f>IF(N7&gt;0.06,"VALUE!","")</f>
        <v>#DIV/0!</v>
      </c>
      <c r="O8" s="269"/>
      <c r="P8" s="185"/>
      <c r="Q8" s="513"/>
      <c r="R8" s="513">
        <v>34</v>
      </c>
      <c r="S8" s="186"/>
      <c r="T8" s="186" t="str">
        <f t="shared" si="0"/>
        <v/>
      </c>
      <c r="U8" s="513"/>
      <c r="V8" s="513"/>
      <c r="W8" s="513"/>
    </row>
    <row r="9" spans="1:23" ht="13.5" customHeight="1" thickBot="1" x14ac:dyDescent="0.4">
      <c r="A9" s="186"/>
      <c r="B9" s="617">
        <f>SUM(B6:B8)</f>
        <v>0</v>
      </c>
      <c r="C9" s="579" t="e">
        <f>+C6+C8+C7</f>
        <v>#DIV/0!</v>
      </c>
      <c r="D9" s="579" t="e">
        <f>ROUND(C9,0)-ROUND(B9,0)</f>
        <v>#DIV/0!</v>
      </c>
      <c r="E9" s="747" t="s">
        <v>39</v>
      </c>
      <c r="F9" s="185"/>
      <c r="G9"/>
      <c r="H9"/>
      <c r="I9"/>
      <c r="J9" s="185"/>
      <c r="K9" s="744" t="s">
        <v>352</v>
      </c>
      <c r="L9" s="745"/>
      <c r="M9" s="595"/>
      <c r="N9" s="596">
        <f>+'Cost Cert. (8609)'!H21</f>
        <v>0</v>
      </c>
      <c r="O9" s="269"/>
      <c r="P9" s="185"/>
      <c r="Q9" s="513"/>
      <c r="R9" s="513">
        <v>35</v>
      </c>
      <c r="S9" s="186"/>
      <c r="T9" s="186" t="str">
        <f t="shared" si="0"/>
        <v/>
      </c>
      <c r="U9" s="513"/>
      <c r="V9" s="513"/>
      <c r="W9" s="513"/>
    </row>
    <row r="10" spans="1:23" ht="13.5" customHeight="1" thickBot="1" x14ac:dyDescent="0.4">
      <c r="A10" s="197"/>
      <c r="B10" s="519"/>
      <c r="C10" s="580">
        <f>+'Cash Flow (8609)'!C31</f>
        <v>0</v>
      </c>
      <c r="D10" s="580">
        <f>C10-B10</f>
        <v>0</v>
      </c>
      <c r="E10" s="680" t="s">
        <v>282</v>
      </c>
      <c r="F10" s="185"/>
      <c r="G10" s="2306" t="s">
        <v>342</v>
      </c>
      <c r="H10" s="2307"/>
      <c r="I10" s="2308"/>
      <c r="J10" s="185"/>
      <c r="K10" s="753" t="s">
        <v>247</v>
      </c>
      <c r="L10" s="754"/>
      <c r="M10" s="756"/>
      <c r="N10" s="590">
        <f>+'Construction Costs (8609)'!E45</f>
        <v>0</v>
      </c>
      <c r="O10" s="269"/>
      <c r="P10" s="185"/>
      <c r="Q10" s="513"/>
      <c r="R10" s="513">
        <v>36</v>
      </c>
      <c r="S10" s="186"/>
      <c r="T10" s="186" t="str">
        <f t="shared" si="0"/>
        <v/>
      </c>
      <c r="U10" s="513"/>
      <c r="V10" s="513"/>
      <c r="W10" s="513"/>
    </row>
    <row r="11" spans="1:23" ht="13.5" customHeight="1" thickBot="1" x14ac:dyDescent="0.4">
      <c r="A11" s="197"/>
      <c r="B11" s="697"/>
      <c r="C11" s="698"/>
      <c r="D11" s="699"/>
      <c r="E11" s="698"/>
      <c r="F11" s="185"/>
      <c r="G11" s="2246">
        <f>+('Operating Exps (8609)'!G7+'Operating Exps (8609)'!G8+'Operating Exps (8609)'!G9)*0.93</f>
        <v>0</v>
      </c>
      <c r="H11" s="2370"/>
      <c r="I11" s="2371"/>
      <c r="J11" s="768"/>
      <c r="K11" s="750" t="s">
        <v>358</v>
      </c>
      <c r="L11" s="597"/>
      <c r="M11" s="268"/>
      <c r="N11" s="650" t="e">
        <f>+N9/N10</f>
        <v>#DIV/0!</v>
      </c>
      <c r="O11" s="269"/>
      <c r="P11" s="185"/>
      <c r="Q11" s="513"/>
      <c r="R11" s="513">
        <v>37</v>
      </c>
      <c r="S11" s="186"/>
      <c r="T11" s="186" t="str">
        <f t="shared" si="0"/>
        <v/>
      </c>
      <c r="U11" s="513"/>
      <c r="V11" s="513"/>
      <c r="W11" s="513"/>
    </row>
    <row r="12" spans="1:23" ht="13.5" customHeight="1" thickBot="1" x14ac:dyDescent="0.4">
      <c r="A12" s="197"/>
      <c r="B12" s="2489" t="s">
        <v>56</v>
      </c>
      <c r="C12" s="2360"/>
      <c r="D12" s="2360"/>
      <c r="E12" s="2360"/>
      <c r="F12" s="185"/>
      <c r="G12"/>
      <c r="H12"/>
      <c r="I12"/>
      <c r="J12" s="185"/>
      <c r="K12" s="226"/>
      <c r="L12" s="226"/>
      <c r="M12" s="598"/>
      <c r="N12" s="594" t="e">
        <f>IF(N11&gt;0.02,"VALUE!","")</f>
        <v>#DIV/0!</v>
      </c>
      <c r="O12" s="269"/>
      <c r="P12" s="185"/>
      <c r="Q12" s="513"/>
      <c r="R12" s="513">
        <v>38</v>
      </c>
      <c r="S12" s="186"/>
      <c r="T12" s="186" t="str">
        <f t="shared" si="0"/>
        <v/>
      </c>
      <c r="U12" s="513"/>
      <c r="V12" s="513"/>
      <c r="W12" s="513"/>
    </row>
    <row r="13" spans="1:23" ht="13.5" customHeight="1" thickBot="1" x14ac:dyDescent="0.4">
      <c r="A13" s="197"/>
      <c r="B13" s="2374" t="s">
        <v>331</v>
      </c>
      <c r="C13" s="2375"/>
      <c r="D13" s="2375"/>
      <c r="E13" s="2376"/>
      <c r="F13" s="185"/>
      <c r="G13" s="2306" t="s">
        <v>343</v>
      </c>
      <c r="H13" s="2307"/>
      <c r="I13" s="2308"/>
      <c r="J13" s="185"/>
      <c r="K13" s="744" t="s">
        <v>353</v>
      </c>
      <c r="L13" s="745"/>
      <c r="M13" s="595"/>
      <c r="N13" s="589">
        <f>+'Cost Cert. (8609)'!H23</f>
        <v>0</v>
      </c>
      <c r="O13" s="269"/>
      <c r="P13" s="185"/>
      <c r="Q13" s="513"/>
      <c r="R13" s="513">
        <v>39</v>
      </c>
      <c r="S13" s="186"/>
      <c r="T13" s="186" t="str">
        <f t="shared" si="0"/>
        <v/>
      </c>
      <c r="U13" s="513"/>
      <c r="V13" s="513"/>
      <c r="W13" s="513"/>
    </row>
    <row r="14" spans="1:23" ht="13.5" customHeight="1" thickBot="1" x14ac:dyDescent="0.4">
      <c r="A14" s="197"/>
      <c r="B14" s="581" t="s">
        <v>327</v>
      </c>
      <c r="C14" s="581" t="s">
        <v>347</v>
      </c>
      <c r="D14" s="581" t="s">
        <v>328</v>
      </c>
      <c r="E14" s="581" t="s">
        <v>329</v>
      </c>
      <c r="F14" s="185"/>
      <c r="G14" s="640" t="e">
        <f>+'Operating Exps (8609)'!H62</f>
        <v>#REF!</v>
      </c>
      <c r="H14" s="2372" t="s">
        <v>344</v>
      </c>
      <c r="I14" s="2373"/>
      <c r="J14" s="185"/>
      <c r="K14" s="753" t="s">
        <v>356</v>
      </c>
      <c r="L14" s="754"/>
      <c r="M14" s="756"/>
      <c r="N14" s="590">
        <f>+'Construction Costs (8609)'!E45</f>
        <v>0</v>
      </c>
      <c r="O14" s="269"/>
      <c r="P14" s="185"/>
      <c r="Q14" s="513"/>
      <c r="R14" s="513">
        <v>40</v>
      </c>
      <c r="S14" s="186"/>
      <c r="T14" s="186" t="str">
        <f t="shared" si="0"/>
        <v/>
      </c>
      <c r="U14" s="513"/>
      <c r="V14" s="513"/>
      <c r="W14" s="513"/>
    </row>
    <row r="15" spans="1:23" ht="13.5" customHeight="1" thickBot="1" x14ac:dyDescent="0.4">
      <c r="A15" s="197"/>
      <c r="B15" s="520"/>
      <c r="C15" s="582">
        <f>+'Cost Cert. (8609)'!D8</f>
        <v>0</v>
      </c>
      <c r="D15" s="582">
        <f t="shared" ref="D15:D26" si="1">+C15-B15</f>
        <v>0</v>
      </c>
      <c r="E15" s="681" t="s">
        <v>332</v>
      </c>
      <c r="F15" s="185"/>
      <c r="G15" s="689" t="e">
        <f>IF(#REF!="New Construction",IF(#REF!="Yes",-250,-300),-300)</f>
        <v>#REF!</v>
      </c>
      <c r="H15" s="2385" t="s">
        <v>466</v>
      </c>
      <c r="I15" s="2386"/>
      <c r="J15" s="185"/>
      <c r="K15" s="750" t="s">
        <v>359</v>
      </c>
      <c r="L15" s="597"/>
      <c r="M15" s="268"/>
      <c r="N15" s="650" t="e">
        <f>+N13/N14</f>
        <v>#DIV/0!</v>
      </c>
      <c r="O15" s="269"/>
      <c r="P15" s="185"/>
      <c r="Q15" s="513"/>
      <c r="R15" s="513">
        <v>41</v>
      </c>
      <c r="S15" s="186"/>
      <c r="T15" s="186" t="str">
        <f t="shared" si="0"/>
        <v/>
      </c>
      <c r="U15" s="513"/>
      <c r="V15" s="513"/>
      <c r="W15" s="513"/>
    </row>
    <row r="16" spans="1:23" ht="13.5" customHeight="1" thickBot="1" x14ac:dyDescent="0.4">
      <c r="A16" s="197"/>
      <c r="B16" s="521"/>
      <c r="C16" s="583">
        <f>+'Cost Cert. (8609)'!D9</f>
        <v>0</v>
      </c>
      <c r="D16" s="584">
        <f t="shared" si="1"/>
        <v>0</v>
      </c>
      <c r="E16" s="682" t="s">
        <v>333</v>
      </c>
      <c r="F16" s="517"/>
      <c r="G16" s="686" t="e">
        <f>-SUM('Operating Exps (8609)'!H56:H59)</f>
        <v>#DIV/0!</v>
      </c>
      <c r="H16" s="2385" t="s">
        <v>467</v>
      </c>
      <c r="I16" s="2386"/>
      <c r="J16" s="185"/>
      <c r="K16" s="226"/>
      <c r="L16" s="226"/>
      <c r="M16" s="226"/>
      <c r="N16" s="594" t="e">
        <f>IF(N15&gt;0.06,"VALUE!","")</f>
        <v>#DIV/0!</v>
      </c>
      <c r="O16" s="269"/>
      <c r="P16" s="185"/>
      <c r="Q16" s="513"/>
      <c r="R16" s="513">
        <v>42</v>
      </c>
      <c r="S16" s="186"/>
      <c r="T16" s="186" t="str">
        <f t="shared" si="0"/>
        <v/>
      </c>
      <c r="U16" s="513"/>
      <c r="V16" s="513"/>
      <c r="W16" s="513"/>
    </row>
    <row r="17" spans="1:23" ht="13.5" customHeight="1" thickBot="1" x14ac:dyDescent="0.4">
      <c r="A17" s="197"/>
      <c r="B17" s="521"/>
      <c r="C17" s="583">
        <f>+'Cost Cert. (8609)'!D10</f>
        <v>0</v>
      </c>
      <c r="D17" s="584">
        <f>+C17-B17</f>
        <v>0</v>
      </c>
      <c r="E17" s="682" t="s">
        <v>608</v>
      </c>
      <c r="F17" s="186"/>
      <c r="G17" s="771" t="e">
        <f>+(-'Operating Exps (8609)'!H61)</f>
        <v>#DIV/0!</v>
      </c>
      <c r="H17" s="2353" t="s">
        <v>468</v>
      </c>
      <c r="I17" s="2384"/>
      <c r="J17" s="185"/>
      <c r="K17" s="2368" t="s">
        <v>354</v>
      </c>
      <c r="L17" s="2369"/>
      <c r="M17" s="588"/>
      <c r="N17" s="599">
        <f>+'Cost Cert. (8609)'!D89</f>
        <v>0</v>
      </c>
      <c r="O17" s="269"/>
      <c r="P17" s="185"/>
      <c r="Q17" s="513"/>
      <c r="R17" s="513">
        <v>43</v>
      </c>
      <c r="S17" s="186"/>
      <c r="T17" s="186" t="str">
        <f>IF($N$21=R17,1,"")</f>
        <v/>
      </c>
      <c r="U17" s="513"/>
      <c r="V17" s="513"/>
      <c r="W17" s="513"/>
    </row>
    <row r="18" spans="1:23" ht="13.5" customHeight="1" thickBot="1" x14ac:dyDescent="0.4">
      <c r="A18" s="197"/>
      <c r="B18" s="521"/>
      <c r="C18" s="583">
        <f>+'Cost Cert. (8609)'!D19+'Cost Cert. (8609)'!D29</f>
        <v>0</v>
      </c>
      <c r="D18" s="584">
        <f t="shared" si="1"/>
        <v>0</v>
      </c>
      <c r="E18" s="683" t="s">
        <v>334</v>
      </c>
      <c r="F18" s="186"/>
      <c r="G18" s="618" t="e">
        <f>+SUM(G14:G17)</f>
        <v>#REF!</v>
      </c>
      <c r="H18" s="2392" t="s">
        <v>345</v>
      </c>
      <c r="I18" s="2393"/>
      <c r="J18" s="185"/>
      <c r="K18" s="2352" t="s">
        <v>621</v>
      </c>
      <c r="L18" s="2353"/>
      <c r="M18" s="2353"/>
      <c r="N18" s="600">
        <f>+'Cost Cert. (8609)'!D77</f>
        <v>0</v>
      </c>
      <c r="O18" s="269"/>
      <c r="P18" s="185"/>
      <c r="Q18" s="513"/>
      <c r="R18" s="513">
        <v>44</v>
      </c>
      <c r="S18" s="186"/>
      <c r="T18" s="186" t="str">
        <f t="shared" si="0"/>
        <v/>
      </c>
      <c r="U18" s="513"/>
      <c r="V18" s="513"/>
      <c r="W18" s="513"/>
    </row>
    <row r="19" spans="1:23" ht="13.5" customHeight="1" thickBot="1" x14ac:dyDescent="0.4">
      <c r="A19" s="197"/>
      <c r="B19" s="521"/>
      <c r="C19" s="583">
        <f>+'Cost Cert. (8609)'!D36</f>
        <v>0</v>
      </c>
      <c r="D19" s="584">
        <f t="shared" si="1"/>
        <v>0</v>
      </c>
      <c r="E19" s="683" t="s">
        <v>335</v>
      </c>
      <c r="F19" s="186"/>
      <c r="G19" s="2354" t="s">
        <v>453</v>
      </c>
      <c r="H19" s="2355"/>
      <c r="I19" s="2356"/>
      <c r="J19" s="185"/>
      <c r="K19" s="203" t="s">
        <v>360</v>
      </c>
      <c r="L19" s="601"/>
      <c r="M19" s="268"/>
      <c r="N19" s="651" t="e">
        <f>+N17/N18</f>
        <v>#DIV/0!</v>
      </c>
      <c r="O19" s="269"/>
      <c r="P19" s="185"/>
      <c r="Q19" s="513"/>
      <c r="R19" s="513">
        <v>45</v>
      </c>
      <c r="S19" s="186"/>
      <c r="T19" s="186" t="str">
        <f t="shared" si="0"/>
        <v/>
      </c>
      <c r="U19" s="513"/>
      <c r="V19" s="513"/>
      <c r="W19" s="513"/>
    </row>
    <row r="20" spans="1:23" ht="13.5" customHeight="1" thickBot="1" x14ac:dyDescent="0.4">
      <c r="A20" s="197"/>
      <c r="B20" s="521"/>
      <c r="C20" s="583">
        <f>+'Cost Cert. (8609)'!D49</f>
        <v>0</v>
      </c>
      <c r="D20" s="584">
        <f t="shared" si="1"/>
        <v>0</v>
      </c>
      <c r="E20" s="679" t="s">
        <v>336</v>
      </c>
      <c r="F20" s="186"/>
      <c r="G20" s="2357"/>
      <c r="H20" s="2358"/>
      <c r="I20" s="2359"/>
      <c r="J20" s="769"/>
      <c r="K20" s="602"/>
      <c r="L20" s="602"/>
      <c r="M20" s="602"/>
      <c r="N20" s="603" t="e">
        <f>IF(N19&gt;0.1400001,"VALUE!","")</f>
        <v>#DIV/0!</v>
      </c>
      <c r="O20" s="269"/>
      <c r="P20" s="185"/>
      <c r="Q20" s="513"/>
      <c r="R20" s="513">
        <v>46</v>
      </c>
      <c r="S20" s="186"/>
      <c r="T20" s="186" t="str">
        <f t="shared" si="0"/>
        <v/>
      </c>
      <c r="U20" s="513"/>
      <c r="V20" s="513"/>
      <c r="W20" s="513"/>
    </row>
    <row r="21" spans="1:23" ht="13.5" customHeight="1" x14ac:dyDescent="0.35">
      <c r="A21" s="197"/>
      <c r="B21" s="521"/>
      <c r="C21" s="583">
        <f>+'Cost Cert. (8609)'!D61</f>
        <v>0</v>
      </c>
      <c r="D21" s="584">
        <f t="shared" si="1"/>
        <v>0</v>
      </c>
      <c r="E21" s="683" t="s">
        <v>337</v>
      </c>
      <c r="F21" s="186"/>
      <c r="G21" s="240" t="e">
        <f>IF(G18&lt;3300,"VALUE!",IF(G18&gt;4800,"VALUE!",""))</f>
        <v>#REF!</v>
      </c>
      <c r="H21" s="690"/>
      <c r="I21" s="690"/>
      <c r="J21" s="522"/>
      <c r="K21" s="604" t="s">
        <v>485</v>
      </c>
      <c r="L21" s="605"/>
      <c r="M21" s="605"/>
      <c r="N21" s="606">
        <f>+'Rent Summary (8609)'!H42+'Rent Summary (8609)'!H53+'Rent Summary (8609)'!H64+'Rent Summary (8609)'!H75+'Rent Summary (8609)'!H9+'Rent Summary (8609)'!H20+'Rent Summary (8609)'!H31</f>
        <v>0</v>
      </c>
      <c r="O21" s="269"/>
      <c r="P21" s="185"/>
      <c r="Q21" s="513"/>
      <c r="R21" s="513">
        <v>47</v>
      </c>
      <c r="S21" s="186"/>
      <c r="T21" s="186" t="str">
        <f t="shared" si="0"/>
        <v/>
      </c>
      <c r="U21" s="513"/>
      <c r="V21" s="513"/>
      <c r="W21" s="513"/>
    </row>
    <row r="22" spans="1:23" ht="13.5" customHeight="1" thickBot="1" x14ac:dyDescent="0.4">
      <c r="A22" s="197"/>
      <c r="B22" s="521"/>
      <c r="C22" s="583">
        <f>+'Cost Cert. (8609)'!D70</f>
        <v>0</v>
      </c>
      <c r="D22" s="584">
        <f t="shared" si="1"/>
        <v>0</v>
      </c>
      <c r="E22" s="682" t="s">
        <v>460</v>
      </c>
      <c r="F22" s="186"/>
      <c r="J22" s="770"/>
      <c r="K22" s="757" t="s">
        <v>361</v>
      </c>
      <c r="L22" s="758"/>
      <c r="M22" s="758"/>
      <c r="N22" s="607">
        <f>IF(V4=22500,22500, IF(V5=21000,21000, IF(V6=19500,19500, IF(V7=15000,15000,""))))</f>
        <v>22500</v>
      </c>
      <c r="O22" s="269"/>
      <c r="P22" s="185"/>
      <c r="Q22" s="513"/>
      <c r="R22" s="513">
        <v>48</v>
      </c>
      <c r="S22" s="186"/>
      <c r="T22" s="186" t="str">
        <f t="shared" si="0"/>
        <v/>
      </c>
      <c r="U22" s="513"/>
      <c r="V22" s="513"/>
      <c r="W22" s="513"/>
    </row>
    <row r="23" spans="1:23" ht="13.5" customHeight="1" thickBot="1" x14ac:dyDescent="0.4">
      <c r="A23" s="524"/>
      <c r="B23" s="521"/>
      <c r="C23" s="583">
        <f>+'Cost Cert. (8609)'!D76</f>
        <v>0</v>
      </c>
      <c r="D23" s="584">
        <f t="shared" si="1"/>
        <v>0</v>
      </c>
      <c r="E23" s="714" t="s">
        <v>459</v>
      </c>
      <c r="F23" s="191"/>
      <c r="J23" s="522"/>
      <c r="K23" s="267" t="s">
        <v>362</v>
      </c>
      <c r="L23" s="268"/>
      <c r="M23" s="268"/>
      <c r="N23" s="608">
        <f>+N22*N21</f>
        <v>0</v>
      </c>
      <c r="O23" s="525"/>
      <c r="P23" s="526"/>
      <c r="Q23" s="191"/>
      <c r="R23" s="513">
        <v>49</v>
      </c>
      <c r="S23" s="191"/>
      <c r="T23" s="186" t="str">
        <f t="shared" si="0"/>
        <v/>
      </c>
      <c r="U23" s="513"/>
      <c r="V23" s="513"/>
      <c r="W23" s="513"/>
    </row>
    <row r="24" spans="1:23" ht="13.5" customHeight="1" thickBot="1" x14ac:dyDescent="0.4">
      <c r="A24" s="524"/>
      <c r="B24" s="804"/>
      <c r="C24" s="773" t="e">
        <f>+'Cost Cert. (8609)'!D84</f>
        <v>#REF!</v>
      </c>
      <c r="D24" s="138" t="e">
        <f t="shared" si="1"/>
        <v>#REF!</v>
      </c>
      <c r="E24" s="805" t="s">
        <v>278</v>
      </c>
      <c r="F24" s="191"/>
      <c r="J24" s="522"/>
      <c r="K24"/>
      <c r="L24"/>
      <c r="M24"/>
      <c r="N24" s="696"/>
      <c r="O24" s="525"/>
      <c r="P24" s="527"/>
      <c r="Q24" s="191"/>
      <c r="R24" s="513">
        <v>50</v>
      </c>
      <c r="S24" s="191"/>
      <c r="T24" s="186" t="str">
        <f t="shared" si="0"/>
        <v/>
      </c>
      <c r="U24" s="513"/>
      <c r="V24" s="513"/>
      <c r="W24" s="513"/>
    </row>
    <row r="25" spans="1:23" ht="13.5" customHeight="1" thickBot="1" x14ac:dyDescent="0.4">
      <c r="A25" s="524"/>
      <c r="B25" s="523"/>
      <c r="C25" s="585">
        <f>+'Cost Cert. (8609)'!D89</f>
        <v>0</v>
      </c>
      <c r="D25" s="585">
        <f t="shared" si="1"/>
        <v>0</v>
      </c>
      <c r="E25" s="806" t="s">
        <v>109</v>
      </c>
      <c r="F25" s="185"/>
      <c r="G25" s="185"/>
      <c r="H25" s="185"/>
      <c r="I25" s="185"/>
      <c r="J25" s="185"/>
      <c r="K25" s="1028" t="s">
        <v>622</v>
      </c>
      <c r="L25" s="1022"/>
      <c r="M25" s="1022"/>
      <c r="N25" s="1023">
        <f>+'Cost Cert. (8609)'!H31+'Cost Cert. (8609)'!H32+'Cost Cert. (8609)'!H34</f>
        <v>0</v>
      </c>
      <c r="O25" s="525"/>
      <c r="P25" s="527"/>
      <c r="Q25" s="191"/>
      <c r="R25" s="513">
        <v>51</v>
      </c>
      <c r="S25" s="191"/>
      <c r="T25" s="186" t="str">
        <f t="shared" si="0"/>
        <v/>
      </c>
      <c r="U25" s="513"/>
      <c r="V25" s="513"/>
      <c r="W25" s="513"/>
    </row>
    <row r="26" spans="1:23" ht="13.5" customHeight="1" thickBot="1" x14ac:dyDescent="0.4">
      <c r="A26" s="524"/>
      <c r="B26" s="618">
        <f>SUM(B15:B25)</f>
        <v>0</v>
      </c>
      <c r="C26" s="586" t="e">
        <f>SUM(C15:C25)</f>
        <v>#REF!</v>
      </c>
      <c r="D26" s="586" t="e">
        <f t="shared" si="1"/>
        <v>#REF!</v>
      </c>
      <c r="E26" s="748" t="s">
        <v>39</v>
      </c>
      <c r="F26" s="185"/>
      <c r="G26" s="185"/>
      <c r="H26" s="185"/>
      <c r="I26" s="185"/>
      <c r="J26" s="185"/>
      <c r="K26" s="1031" t="s">
        <v>627</v>
      </c>
      <c r="L26" s="1032"/>
      <c r="M26" s="1032"/>
      <c r="N26" s="1033"/>
      <c r="O26" s="525"/>
      <c r="P26" s="527"/>
      <c r="Q26" s="191"/>
      <c r="R26" s="513">
        <v>52</v>
      </c>
      <c r="S26" s="191"/>
      <c r="T26" s="186" t="str">
        <f t="shared" si="0"/>
        <v/>
      </c>
      <c r="U26" s="513"/>
      <c r="V26" s="513"/>
      <c r="W26" s="513"/>
    </row>
    <row r="27" spans="1:23" ht="13.5" customHeight="1" thickBot="1" x14ac:dyDescent="0.4">
      <c r="A27" s="524"/>
      <c r="B27" s="759">
        <f>ROUND(B9,0)-ROUND(B26,0)</f>
        <v>0</v>
      </c>
      <c r="C27" s="706" t="e">
        <f>ROUND(C9,0)-ROUND(C26,0)</f>
        <v>#DIV/0!</v>
      </c>
      <c r="D27" s="706" t="e">
        <f>ROUND(D9,0)-ROUND(D26,0)</f>
        <v>#DIV/0!</v>
      </c>
      <c r="E27" s="707"/>
      <c r="F27" s="185"/>
      <c r="J27" s="185"/>
      <c r="K27" s="1024" t="s">
        <v>625</v>
      </c>
      <c r="L27" s="1025"/>
      <c r="M27" s="1025"/>
      <c r="N27" s="1026">
        <v>3.3000000000000002E-2</v>
      </c>
      <c r="O27" s="528"/>
      <c r="P27" s="191"/>
      <c r="Q27" s="191"/>
      <c r="R27" s="513">
        <v>53</v>
      </c>
      <c r="S27" s="459"/>
      <c r="T27" s="186" t="str">
        <f t="shared" si="0"/>
        <v/>
      </c>
      <c r="U27" s="513"/>
      <c r="V27" s="513"/>
      <c r="W27" s="513"/>
    </row>
    <row r="28" spans="1:23" ht="13.5" customHeight="1" thickBot="1" x14ac:dyDescent="0.4">
      <c r="A28" s="524"/>
      <c r="B28" s="2387"/>
      <c r="C28" s="2388"/>
      <c r="D28" s="2388"/>
      <c r="E28" s="2388"/>
      <c r="F28" s="191"/>
      <c r="G28" s="185"/>
      <c r="H28" s="185"/>
      <c r="I28" s="185"/>
      <c r="J28" s="185"/>
      <c r="K28" s="203" t="s">
        <v>624</v>
      </c>
      <c r="L28" s="1027"/>
      <c r="M28" s="1027"/>
      <c r="N28" s="608">
        <f>+(N27*N26)</f>
        <v>0</v>
      </c>
      <c r="O28" s="529"/>
      <c r="P28" s="191"/>
      <c r="Q28" s="191"/>
      <c r="R28" s="513">
        <v>54</v>
      </c>
      <c r="S28" s="194"/>
      <c r="T28" s="186" t="str">
        <f t="shared" si="0"/>
        <v/>
      </c>
      <c r="U28" s="513"/>
      <c r="V28" s="513"/>
      <c r="W28" s="513"/>
    </row>
    <row r="29" spans="1:23" ht="13.5" customHeight="1" thickBot="1" x14ac:dyDescent="0.4">
      <c r="A29" s="524"/>
      <c r="B29" s="2389" t="s">
        <v>338</v>
      </c>
      <c r="C29" s="2390"/>
      <c r="D29" s="2390"/>
      <c r="E29" s="2391"/>
      <c r="F29" s="191"/>
      <c r="K29" s="218"/>
      <c r="L29" s="218"/>
      <c r="M29" s="690"/>
      <c r="N29" s="219" t="str">
        <f>IF(N25&gt;N28,"VALUE!","")</f>
        <v/>
      </c>
      <c r="O29" s="529"/>
      <c r="P29" s="530"/>
      <c r="Q29" s="531"/>
      <c r="R29" s="532">
        <v>55</v>
      </c>
      <c r="S29" s="531"/>
      <c r="T29" s="533" t="str">
        <f t="shared" si="0"/>
        <v/>
      </c>
      <c r="U29" s="532"/>
      <c r="V29" s="532"/>
      <c r="W29" s="532"/>
    </row>
    <row r="30" spans="1:23" ht="13.5" customHeight="1" thickBot="1" x14ac:dyDescent="0.4">
      <c r="A30" s="524"/>
      <c r="B30" s="581" t="s">
        <v>327</v>
      </c>
      <c r="C30" s="581" t="s">
        <v>347</v>
      </c>
      <c r="D30" s="581" t="s">
        <v>328</v>
      </c>
      <c r="E30" s="581" t="s">
        <v>329</v>
      </c>
      <c r="F30" s="191"/>
      <c r="G30" s="185"/>
      <c r="H30" s="185"/>
      <c r="I30" s="185"/>
      <c r="J30" s="185"/>
      <c r="K30" s="530"/>
      <c r="L30" s="530"/>
      <c r="N30" s="530"/>
      <c r="O30" s="534"/>
      <c r="P30" s="669"/>
      <c r="Q30" s="531"/>
      <c r="R30" s="532">
        <v>56</v>
      </c>
      <c r="S30" s="531"/>
      <c r="T30" s="533" t="str">
        <f t="shared" si="0"/>
        <v/>
      </c>
      <c r="U30" s="532"/>
      <c r="V30" s="532"/>
      <c r="W30" s="532"/>
    </row>
    <row r="31" spans="1:23" ht="13.5" customHeight="1" x14ac:dyDescent="0.35">
      <c r="A31" s="524"/>
      <c r="B31" s="520"/>
      <c r="C31" s="582">
        <f>+'Rent Summary (8609)'!H101</f>
        <v>0</v>
      </c>
      <c r="D31" s="582">
        <f t="shared" ref="D31:D37" si="2">+C31-B31</f>
        <v>0</v>
      </c>
      <c r="E31" s="684" t="s">
        <v>339</v>
      </c>
      <c r="F31" s="185"/>
      <c r="G31" s="185"/>
      <c r="H31" s="185"/>
      <c r="I31" s="185"/>
      <c r="J31" s="185"/>
      <c r="K31" s="669"/>
      <c r="L31" s="669"/>
      <c r="M31" s="669"/>
      <c r="N31" s="669"/>
      <c r="O31" s="525"/>
      <c r="P31" s="191"/>
      <c r="Q31" s="531"/>
      <c r="R31" s="532">
        <v>57</v>
      </c>
      <c r="S31" s="535"/>
      <c r="T31" s="533" t="str">
        <f t="shared" si="0"/>
        <v/>
      </c>
      <c r="U31" s="532"/>
      <c r="V31" s="532"/>
      <c r="W31" s="532"/>
    </row>
    <row r="32" spans="1:23" ht="13.5" customHeight="1" x14ac:dyDescent="0.35">
      <c r="A32" s="524"/>
      <c r="B32" s="521"/>
      <c r="C32" s="583">
        <f>+'Operating Exps (8609)'!G7+'Operating Exps (8609)'!G8+'Operating Exps (8609)'!G9</f>
        <v>0</v>
      </c>
      <c r="D32" s="583">
        <f t="shared" si="2"/>
        <v>0</v>
      </c>
      <c r="E32" s="685" t="s">
        <v>340</v>
      </c>
      <c r="F32" s="185"/>
      <c r="G32" s="185"/>
      <c r="H32" s="185"/>
      <c r="I32" s="185"/>
      <c r="J32" s="185"/>
      <c r="K32" s="527"/>
      <c r="L32" s="527"/>
      <c r="M32" s="527"/>
      <c r="N32" s="527"/>
      <c r="O32" s="525"/>
      <c r="P32" s="191"/>
      <c r="Q32" s="531"/>
      <c r="R32" s="532">
        <v>58</v>
      </c>
      <c r="S32" s="535"/>
      <c r="T32" s="533" t="str">
        <f t="shared" si="0"/>
        <v/>
      </c>
      <c r="U32" s="532"/>
      <c r="V32" s="532"/>
      <c r="W32" s="532"/>
    </row>
    <row r="33" spans="1:23" ht="13.5" customHeight="1" x14ac:dyDescent="0.35">
      <c r="A33" s="524"/>
      <c r="B33" s="686">
        <f>+B31+B32</f>
        <v>0</v>
      </c>
      <c r="C33" s="583">
        <f>+C31+C32</f>
        <v>0</v>
      </c>
      <c r="D33" s="583">
        <f t="shared" si="2"/>
        <v>0</v>
      </c>
      <c r="E33" s="685" t="s">
        <v>348</v>
      </c>
      <c r="F33" s="185"/>
      <c r="G33" s="185"/>
      <c r="H33" s="185"/>
      <c r="I33" s="185"/>
      <c r="J33" s="185"/>
      <c r="K33" s="527"/>
      <c r="L33" s="527"/>
      <c r="M33" s="527"/>
      <c r="N33" s="527"/>
      <c r="O33" s="525"/>
      <c r="P33" s="191"/>
      <c r="Q33" s="531"/>
      <c r="R33" s="532">
        <v>59</v>
      </c>
      <c r="S33" s="535"/>
      <c r="T33" s="533" t="str">
        <f t="shared" si="0"/>
        <v/>
      </c>
      <c r="U33" s="532"/>
      <c r="V33" s="532"/>
      <c r="W33" s="532"/>
    </row>
    <row r="34" spans="1:23" ht="13.5" customHeight="1" x14ac:dyDescent="0.35">
      <c r="A34" s="524"/>
      <c r="B34" s="686">
        <f>+B33*0.07</f>
        <v>0</v>
      </c>
      <c r="C34" s="583">
        <f>+C33*'Operating Exps (8609)'!F11</f>
        <v>0</v>
      </c>
      <c r="D34" s="584">
        <f t="shared" si="2"/>
        <v>0</v>
      </c>
      <c r="E34" s="685" t="s">
        <v>341</v>
      </c>
      <c r="F34" s="185"/>
      <c r="G34" s="185"/>
      <c r="H34" s="185"/>
      <c r="I34" s="185"/>
      <c r="J34" s="185"/>
      <c r="K34" s="536"/>
      <c r="L34" s="536"/>
      <c r="M34" s="536"/>
      <c r="N34" s="536"/>
      <c r="O34" s="525"/>
      <c r="P34" s="191"/>
      <c r="Q34" s="531"/>
      <c r="R34" s="532">
        <v>60</v>
      </c>
      <c r="S34" s="537"/>
      <c r="T34" s="533" t="str">
        <f>IF($N$21=R34,1,"")</f>
        <v/>
      </c>
      <c r="U34" s="532"/>
      <c r="V34" s="532"/>
      <c r="W34" s="532"/>
    </row>
    <row r="35" spans="1:23" ht="13.5" customHeight="1" x14ac:dyDescent="0.35">
      <c r="A35" s="524"/>
      <c r="B35" s="521"/>
      <c r="C35" s="583">
        <f>+'Operating Exps (8609)'!G12</f>
        <v>0</v>
      </c>
      <c r="D35" s="584">
        <f t="shared" si="2"/>
        <v>0</v>
      </c>
      <c r="E35" s="685" t="s">
        <v>152</v>
      </c>
      <c r="F35" s="185"/>
      <c r="G35" s="185"/>
      <c r="H35" s="185"/>
      <c r="I35" s="185"/>
      <c r="J35" s="185"/>
      <c r="K35" s="536"/>
      <c r="L35" s="536"/>
      <c r="M35" s="536"/>
      <c r="N35" s="536"/>
      <c r="O35" s="525"/>
      <c r="P35" s="191"/>
      <c r="Q35" s="531"/>
      <c r="R35" s="531"/>
      <c r="S35" s="531"/>
      <c r="T35" s="531"/>
      <c r="U35" s="532"/>
      <c r="V35" s="532"/>
      <c r="W35" s="532"/>
    </row>
    <row r="36" spans="1:23" ht="13.5" customHeight="1" thickBot="1" x14ac:dyDescent="0.4">
      <c r="A36" s="524"/>
      <c r="B36" s="523"/>
      <c r="C36" s="585">
        <f>+C35*'Operating Exps (8609)'!F13</f>
        <v>0</v>
      </c>
      <c r="D36" s="585">
        <f t="shared" si="2"/>
        <v>0</v>
      </c>
      <c r="E36" s="752" t="s">
        <v>341</v>
      </c>
      <c r="F36" s="185"/>
      <c r="G36" s="185"/>
      <c r="H36" s="185"/>
      <c r="I36" s="185"/>
      <c r="J36" s="185"/>
      <c r="K36" s="536"/>
      <c r="L36" s="536"/>
      <c r="M36" s="536"/>
      <c r="N36" s="536"/>
      <c r="O36" s="525"/>
      <c r="P36" s="191"/>
      <c r="Q36" s="543"/>
      <c r="R36" s="531">
        <v>61</v>
      </c>
      <c r="S36" s="531"/>
      <c r="T36" s="531" t="str">
        <f>IF($N$21=R36,2,"")</f>
        <v/>
      </c>
      <c r="U36" s="532"/>
      <c r="V36" s="532"/>
      <c r="W36" s="532"/>
    </row>
    <row r="37" spans="1:23" ht="13.5" customHeight="1" thickBot="1" x14ac:dyDescent="0.4">
      <c r="A37" s="524"/>
      <c r="B37" s="618">
        <f>+(B33-B34)+(B35-B36)</f>
        <v>0</v>
      </c>
      <c r="C37" s="586">
        <f>(+C33-C34)+(C35-C36)</f>
        <v>0</v>
      </c>
      <c r="D37" s="586">
        <f t="shared" si="2"/>
        <v>0</v>
      </c>
      <c r="E37" s="749" t="s">
        <v>349</v>
      </c>
      <c r="F37" s="185"/>
      <c r="G37" s="185"/>
      <c r="H37" s="185"/>
      <c r="I37" s="185"/>
      <c r="J37" s="185"/>
      <c r="K37" s="536"/>
      <c r="L37" s="536"/>
      <c r="M37" s="536"/>
      <c r="N37" s="536"/>
      <c r="O37" s="525"/>
      <c r="P37" s="191"/>
      <c r="Q37" s="543"/>
      <c r="R37" s="531"/>
      <c r="S37" s="531"/>
      <c r="T37" s="531"/>
      <c r="U37" s="532"/>
      <c r="V37" s="532"/>
      <c r="W37" s="532"/>
    </row>
    <row r="38" spans="1:23" ht="13.5" customHeight="1" x14ac:dyDescent="0.35">
      <c r="A38" s="524"/>
      <c r="B38" s="192"/>
      <c r="C38" s="191"/>
      <c r="D38" s="191"/>
      <c r="E38" s="191"/>
      <c r="F38" s="191"/>
      <c r="G38" s="185"/>
      <c r="H38" s="185"/>
      <c r="I38" s="185"/>
      <c r="J38" s="185"/>
      <c r="K38" s="527"/>
      <c r="L38" s="527"/>
      <c r="M38" s="527"/>
      <c r="N38" s="527"/>
      <c r="O38" s="525"/>
      <c r="P38" s="191"/>
      <c r="Q38" s="545"/>
      <c r="R38" s="531">
        <v>62</v>
      </c>
      <c r="S38" s="531"/>
      <c r="T38" s="531" t="str">
        <f t="shared" ref="T38:T75" si="3">IF($N$21=R38,2,"")</f>
        <v/>
      </c>
      <c r="U38" s="532"/>
      <c r="V38" s="532"/>
      <c r="W38" s="532"/>
    </row>
    <row r="39" spans="1:23" ht="15" thickBot="1" x14ac:dyDescent="0.4">
      <c r="A39" s="524"/>
      <c r="B39" s="538"/>
      <c r="C39" s="539"/>
      <c r="D39" s="539"/>
      <c r="E39" s="539"/>
      <c r="F39" s="1011"/>
      <c r="G39" s="540"/>
      <c r="H39" s="540"/>
      <c r="I39" s="540"/>
      <c r="J39" s="540"/>
      <c r="K39" s="195"/>
      <c r="L39" s="195"/>
      <c r="M39" s="1013"/>
      <c r="N39" s="1013"/>
      <c r="O39" s="1012"/>
      <c r="P39" s="191"/>
      <c r="Q39" s="531"/>
      <c r="R39" s="531">
        <v>63</v>
      </c>
      <c r="S39" s="531"/>
      <c r="T39" s="531" t="str">
        <f t="shared" si="3"/>
        <v/>
      </c>
      <c r="U39" s="532"/>
      <c r="V39" s="532"/>
      <c r="W39" s="532"/>
    </row>
    <row r="40" spans="1:23" x14ac:dyDescent="0.35">
      <c r="A40" s="524"/>
      <c r="B40" s="527"/>
      <c r="C40" s="669"/>
      <c r="D40" s="669"/>
      <c r="E40" s="669"/>
      <c r="F40" s="191"/>
      <c r="G40" s="185"/>
      <c r="H40" s="185"/>
      <c r="I40" s="185"/>
      <c r="J40" s="185"/>
      <c r="K40" s="191"/>
      <c r="L40" s="191"/>
      <c r="M40" s="218"/>
      <c r="N40" s="1014" t="e">
        <f>+#REF!</f>
        <v>#REF!</v>
      </c>
      <c r="O40" s="191"/>
      <c r="P40" s="530"/>
      <c r="Q40" s="531"/>
      <c r="R40" s="531">
        <v>64</v>
      </c>
      <c r="S40" s="531"/>
      <c r="T40" s="531" t="str">
        <f t="shared" si="3"/>
        <v/>
      </c>
      <c r="U40" s="532"/>
      <c r="V40" s="532"/>
      <c r="W40" s="532"/>
    </row>
    <row r="41" spans="1:23" x14ac:dyDescent="0.35">
      <c r="A41" s="524"/>
      <c r="B41" s="527"/>
      <c r="C41" s="527"/>
      <c r="D41" s="527"/>
      <c r="E41" s="546"/>
      <c r="F41" s="191"/>
      <c r="G41" s="185"/>
      <c r="H41" s="185"/>
      <c r="I41" s="185"/>
      <c r="J41" s="185"/>
      <c r="K41" s="530"/>
      <c r="L41" s="530"/>
      <c r="M41" s="609">
        <v>8609</v>
      </c>
      <c r="N41" s="610">
        <f ca="1">TODAY()</f>
        <v>45659</v>
      </c>
      <c r="O41" s="530"/>
      <c r="P41" s="669"/>
      <c r="Q41" s="531"/>
      <c r="R41" s="531">
        <v>65</v>
      </c>
      <c r="S41" s="531"/>
      <c r="T41" s="531" t="str">
        <f t="shared" si="3"/>
        <v/>
      </c>
      <c r="U41" s="532"/>
      <c r="V41" s="532"/>
      <c r="W41" s="532"/>
    </row>
    <row r="42" spans="1:23" x14ac:dyDescent="0.35">
      <c r="A42" s="191"/>
      <c r="B42" s="536"/>
      <c r="C42" s="536"/>
      <c r="D42" s="527"/>
      <c r="E42" s="668"/>
      <c r="F42" s="191"/>
      <c r="G42" s="185"/>
      <c r="H42" s="185"/>
      <c r="I42" s="185"/>
      <c r="J42" s="185"/>
      <c r="K42" s="669"/>
      <c r="L42" s="669"/>
      <c r="M42" s="669"/>
      <c r="N42" s="669"/>
      <c r="O42" s="669"/>
      <c r="P42" s="191"/>
      <c r="Q42" s="548"/>
      <c r="R42" s="531">
        <v>66</v>
      </c>
      <c r="S42" s="549"/>
      <c r="T42" s="531" t="str">
        <f t="shared" si="3"/>
        <v/>
      </c>
      <c r="U42" s="532"/>
      <c r="V42" s="532"/>
      <c r="W42" s="532"/>
    </row>
    <row r="43" spans="1:23" x14ac:dyDescent="0.35">
      <c r="A43" s="191"/>
      <c r="B43" s="527"/>
      <c r="C43" s="527"/>
      <c r="D43" s="527"/>
      <c r="E43" s="649"/>
      <c r="F43" s="669"/>
      <c r="G43" s="185"/>
      <c r="H43" s="185"/>
      <c r="I43" s="185"/>
      <c r="J43" s="185"/>
      <c r="K43" s="522"/>
      <c r="L43" s="527"/>
      <c r="M43" s="527"/>
      <c r="N43" s="527"/>
      <c r="O43" s="527"/>
      <c r="P43" s="191"/>
      <c r="Q43" s="551"/>
      <c r="R43" s="531">
        <v>67</v>
      </c>
      <c r="S43" s="552"/>
      <c r="T43" s="531" t="str">
        <f t="shared" si="3"/>
        <v/>
      </c>
      <c r="U43" s="532"/>
      <c r="V43" s="532"/>
      <c r="W43" s="532"/>
    </row>
    <row r="44" spans="1:23" x14ac:dyDescent="0.35">
      <c r="A44" s="524"/>
      <c r="B44" s="527"/>
      <c r="C44" s="527"/>
      <c r="D44" s="527"/>
      <c r="E44" s="191"/>
      <c r="F44" s="527"/>
      <c r="G44" s="186"/>
      <c r="H44" s="186"/>
      <c r="I44" s="186"/>
      <c r="J44" s="522"/>
      <c r="K44" s="536"/>
      <c r="L44" s="536"/>
      <c r="M44" s="536"/>
      <c r="N44" s="536"/>
      <c r="O44" s="527"/>
      <c r="P44" s="191"/>
      <c r="Q44" s="551"/>
      <c r="R44" s="531">
        <v>68</v>
      </c>
      <c r="S44" s="552"/>
      <c r="T44" s="531" t="str">
        <f t="shared" si="3"/>
        <v/>
      </c>
      <c r="U44" s="532"/>
      <c r="V44" s="532"/>
      <c r="W44" s="532"/>
    </row>
    <row r="45" spans="1:23" x14ac:dyDescent="0.35">
      <c r="A45" s="524"/>
      <c r="B45" s="536"/>
      <c r="C45" s="536"/>
      <c r="D45" s="527"/>
      <c r="E45" s="550"/>
      <c r="F45" s="527"/>
      <c r="G45" s="186"/>
      <c r="H45" s="186"/>
      <c r="I45" s="186"/>
      <c r="J45" s="522"/>
      <c r="K45" s="527"/>
      <c r="L45" s="527"/>
      <c r="M45" s="527"/>
      <c r="N45" s="527"/>
      <c r="O45" s="527"/>
      <c r="P45" s="191"/>
      <c r="Q45" s="531"/>
      <c r="R45" s="531">
        <v>69</v>
      </c>
      <c r="S45" s="531"/>
      <c r="T45" s="531" t="str">
        <f t="shared" si="3"/>
        <v/>
      </c>
      <c r="U45" s="532"/>
      <c r="V45" s="532"/>
      <c r="W45" s="532"/>
    </row>
    <row r="46" spans="1:23" x14ac:dyDescent="0.35">
      <c r="A46" s="197"/>
      <c r="B46" s="536"/>
      <c r="C46" s="536"/>
      <c r="D46" s="527"/>
      <c r="E46" s="191"/>
      <c r="F46" s="191"/>
      <c r="G46" s="186"/>
      <c r="H46" s="553"/>
      <c r="I46" s="553"/>
      <c r="J46" s="522"/>
      <c r="K46" s="527"/>
      <c r="L46" s="527"/>
      <c r="M46" s="527"/>
      <c r="N46" s="527"/>
      <c r="O46" s="527"/>
      <c r="P46" s="186"/>
      <c r="Q46" s="531"/>
      <c r="R46" s="531">
        <v>70</v>
      </c>
      <c r="S46" s="552"/>
      <c r="T46" s="531" t="str">
        <f t="shared" si="3"/>
        <v/>
      </c>
      <c r="U46" s="532"/>
      <c r="V46" s="532"/>
      <c r="W46" s="532"/>
    </row>
    <row r="47" spans="1:23" ht="15.5" x14ac:dyDescent="0.45">
      <c r="A47" s="197"/>
      <c r="B47" s="527"/>
      <c r="C47" s="527"/>
      <c r="D47" s="527"/>
      <c r="E47" s="547"/>
      <c r="F47" s="191"/>
      <c r="G47" s="186"/>
      <c r="H47" s="196"/>
      <c r="I47" s="196"/>
      <c r="J47" s="522"/>
      <c r="K47" s="555"/>
      <c r="L47" s="555"/>
      <c r="M47" s="555"/>
      <c r="N47" s="555"/>
      <c r="O47" s="517"/>
      <c r="P47" s="186"/>
      <c r="Q47" s="533"/>
      <c r="R47" s="531">
        <v>71</v>
      </c>
      <c r="S47" s="556"/>
      <c r="T47" s="531" t="str">
        <f t="shared" si="3"/>
        <v/>
      </c>
      <c r="U47" s="532"/>
      <c r="V47" s="532"/>
      <c r="W47" s="532"/>
    </row>
    <row r="48" spans="1:23" ht="15.5" x14ac:dyDescent="0.45">
      <c r="A48" s="197"/>
      <c r="B48" s="554"/>
      <c r="C48" s="554"/>
      <c r="D48" s="527"/>
      <c r="E48" s="191"/>
      <c r="F48" s="186"/>
      <c r="G48" s="186"/>
      <c r="H48" s="186"/>
      <c r="I48" s="186"/>
      <c r="J48" s="186"/>
      <c r="K48" s="555"/>
      <c r="L48" s="555"/>
      <c r="M48" s="517"/>
      <c r="N48" s="186"/>
      <c r="O48" s="186"/>
      <c r="P48" s="186"/>
      <c r="Q48" s="556"/>
      <c r="R48" s="531">
        <v>72</v>
      </c>
      <c r="S48" s="533"/>
      <c r="T48" s="531" t="str">
        <f t="shared" si="3"/>
        <v/>
      </c>
      <c r="U48" s="532"/>
      <c r="V48" s="532"/>
      <c r="W48" s="532"/>
    </row>
    <row r="49" spans="1:23" x14ac:dyDescent="0.35">
      <c r="A49" s="197"/>
      <c r="B49" s="194"/>
      <c r="C49" s="194"/>
      <c r="D49" s="527"/>
      <c r="E49" s="547"/>
      <c r="F49" s="186"/>
      <c r="G49" s="186"/>
      <c r="H49" s="186"/>
      <c r="I49" s="186"/>
      <c r="J49" s="186"/>
      <c r="K49" s="517"/>
      <c r="L49" s="517"/>
      <c r="M49" s="517"/>
      <c r="N49" s="186"/>
      <c r="O49" s="186"/>
      <c r="P49" s="186"/>
      <c r="Q49" s="556"/>
      <c r="R49" s="531">
        <v>73</v>
      </c>
      <c r="S49" s="533"/>
      <c r="T49" s="531" t="str">
        <f t="shared" si="3"/>
        <v/>
      </c>
      <c r="U49" s="532"/>
      <c r="V49" s="532"/>
      <c r="W49" s="532"/>
    </row>
    <row r="50" spans="1:23" x14ac:dyDescent="0.35">
      <c r="B50" s="557"/>
      <c r="C50" s="557"/>
      <c r="D50" s="527"/>
      <c r="E50" s="558"/>
      <c r="F50" s="186"/>
      <c r="G50" s="186"/>
      <c r="H50" s="186"/>
      <c r="I50" s="186"/>
      <c r="J50" s="186"/>
      <c r="K50" s="517"/>
      <c r="L50" s="517"/>
      <c r="M50" s="517"/>
      <c r="N50" s="186"/>
      <c r="O50" s="186"/>
      <c r="P50" s="186"/>
      <c r="Q50" s="556"/>
      <c r="R50" s="531">
        <v>74</v>
      </c>
      <c r="S50" s="533"/>
      <c r="T50" s="531" t="str">
        <f t="shared" si="3"/>
        <v/>
      </c>
      <c r="U50" s="532"/>
      <c r="V50" s="532"/>
      <c r="W50" s="532"/>
    </row>
    <row r="51" spans="1:23" x14ac:dyDescent="0.35">
      <c r="B51" s="553"/>
      <c r="C51" s="186"/>
      <c r="D51" s="186"/>
      <c r="E51" s="186"/>
      <c r="F51" s="186"/>
      <c r="G51" s="186"/>
      <c r="H51" s="186"/>
      <c r="I51" s="186"/>
      <c r="J51" s="186"/>
      <c r="K51" s="517"/>
      <c r="L51" s="186"/>
      <c r="M51" s="186"/>
      <c r="N51" s="186"/>
      <c r="O51" s="186"/>
      <c r="P51" s="186"/>
      <c r="Q51" s="532"/>
      <c r="R51" s="531">
        <v>75</v>
      </c>
      <c r="S51" s="532"/>
      <c r="T51" s="531" t="str">
        <f t="shared" si="3"/>
        <v/>
      </c>
      <c r="U51" s="532"/>
      <c r="V51" s="532"/>
      <c r="W51" s="532"/>
    </row>
    <row r="52" spans="1:23" x14ac:dyDescent="0.35">
      <c r="B52" s="186"/>
      <c r="C52" s="186"/>
      <c r="D52" s="186"/>
      <c r="E52" s="559"/>
      <c r="F52" s="186"/>
      <c r="G52" s="186"/>
      <c r="H52" s="186"/>
      <c r="I52" s="186"/>
      <c r="J52" s="553"/>
      <c r="K52" s="517"/>
      <c r="L52" s="560"/>
      <c r="M52" s="186"/>
      <c r="N52" s="186"/>
      <c r="O52" s="186"/>
      <c r="P52" s="186"/>
      <c r="Q52" s="532"/>
      <c r="R52" s="531">
        <v>76</v>
      </c>
      <c r="S52" s="532"/>
      <c r="T52" s="531" t="str">
        <f t="shared" si="3"/>
        <v/>
      </c>
      <c r="U52" s="532"/>
      <c r="V52" s="532"/>
      <c r="W52" s="532"/>
    </row>
    <row r="53" spans="1:23" x14ac:dyDescent="0.35">
      <c r="B53" s="668"/>
      <c r="C53" s="668"/>
      <c r="D53" s="186"/>
      <c r="E53" s="559"/>
      <c r="F53" s="186"/>
      <c r="G53" s="186"/>
      <c r="H53" s="186"/>
      <c r="I53" s="186"/>
      <c r="J53" s="196"/>
      <c r="K53" s="186"/>
      <c r="L53" s="186"/>
      <c r="M53" s="186"/>
      <c r="N53" s="186"/>
      <c r="O53" s="186"/>
      <c r="P53" s="186"/>
      <c r="Q53" s="532"/>
      <c r="R53" s="531">
        <v>77</v>
      </c>
      <c r="S53" s="532"/>
      <c r="T53" s="531" t="str">
        <f t="shared" si="3"/>
        <v/>
      </c>
      <c r="U53" s="532"/>
      <c r="V53" s="532"/>
      <c r="W53" s="532"/>
    </row>
    <row r="54" spans="1:23" x14ac:dyDescent="0.35">
      <c r="B54" s="668"/>
      <c r="C54" s="668"/>
      <c r="D54" s="186"/>
      <c r="E54" s="196"/>
      <c r="F54" s="186"/>
      <c r="G54" s="186"/>
      <c r="H54" s="186"/>
      <c r="I54" s="186"/>
      <c r="J54" s="186"/>
      <c r="K54" s="186"/>
      <c r="L54" s="186"/>
      <c r="M54" s="186"/>
      <c r="N54" s="186"/>
      <c r="O54" s="186"/>
      <c r="P54" s="186"/>
      <c r="Q54" s="532"/>
      <c r="R54" s="531">
        <v>78</v>
      </c>
      <c r="S54" s="532"/>
      <c r="T54" s="531" t="str">
        <f t="shared" si="3"/>
        <v/>
      </c>
      <c r="U54" s="532"/>
      <c r="V54" s="532"/>
      <c r="W54" s="532"/>
    </row>
    <row r="55" spans="1:23" x14ac:dyDescent="0.35">
      <c r="B55" s="459"/>
      <c r="C55" s="459"/>
      <c r="D55" s="186"/>
      <c r="E55" s="553"/>
      <c r="F55" s="186"/>
      <c r="G55" s="186"/>
      <c r="H55" s="186"/>
      <c r="I55" s="186"/>
      <c r="J55" s="186"/>
      <c r="K55" s="186"/>
      <c r="L55" s="186"/>
      <c r="M55" s="186"/>
      <c r="N55" s="186"/>
      <c r="O55" s="186"/>
      <c r="P55" s="186"/>
      <c r="Q55" s="532"/>
      <c r="R55" s="531">
        <v>79</v>
      </c>
      <c r="S55" s="532"/>
      <c r="T55" s="531" t="str">
        <f t="shared" si="3"/>
        <v/>
      </c>
      <c r="U55" s="532"/>
      <c r="V55" s="532"/>
      <c r="W55" s="532"/>
    </row>
    <row r="56" spans="1:23" x14ac:dyDescent="0.35">
      <c r="B56" s="667"/>
      <c r="C56" s="667"/>
      <c r="D56" s="186"/>
      <c r="E56" s="553"/>
      <c r="F56" s="186"/>
      <c r="G56" s="186"/>
      <c r="H56" s="186"/>
      <c r="I56" s="186"/>
      <c r="J56" s="186"/>
      <c r="K56" s="186"/>
      <c r="L56" s="186"/>
      <c r="M56" s="186"/>
      <c r="N56" s="186"/>
      <c r="O56" s="186"/>
      <c r="P56" s="186"/>
      <c r="Q56" s="532"/>
      <c r="R56" s="531">
        <v>80</v>
      </c>
      <c r="S56" s="532"/>
      <c r="T56" s="531" t="str">
        <f t="shared" si="3"/>
        <v/>
      </c>
      <c r="U56" s="532"/>
      <c r="V56" s="532"/>
      <c r="W56" s="532"/>
    </row>
    <row r="57" spans="1:23" x14ac:dyDescent="0.35">
      <c r="B57" s="668"/>
      <c r="C57" s="668"/>
      <c r="D57" s="186"/>
      <c r="E57" s="553"/>
      <c r="F57" s="186"/>
      <c r="G57" s="186"/>
      <c r="H57" s="186"/>
      <c r="I57" s="186"/>
      <c r="J57" s="186"/>
      <c r="K57" s="186"/>
      <c r="L57" s="186"/>
      <c r="M57" s="186"/>
      <c r="N57" s="186"/>
      <c r="O57" s="186"/>
      <c r="P57" s="186"/>
      <c r="Q57" s="532"/>
      <c r="R57" s="531">
        <v>81</v>
      </c>
      <c r="S57" s="532"/>
      <c r="T57" s="531" t="str">
        <f t="shared" si="3"/>
        <v/>
      </c>
      <c r="U57" s="532"/>
      <c r="V57" s="532"/>
      <c r="W57" s="532"/>
    </row>
    <row r="58" spans="1:23" x14ac:dyDescent="0.35">
      <c r="B58" s="668"/>
      <c r="C58" s="668"/>
      <c r="D58" s="186"/>
      <c r="E58" s="553"/>
      <c r="F58" s="186"/>
      <c r="G58" s="186"/>
      <c r="H58" s="186"/>
      <c r="I58" s="186"/>
      <c r="J58" s="186"/>
      <c r="K58" s="186"/>
      <c r="L58" s="186"/>
      <c r="M58" s="186"/>
      <c r="N58" s="186"/>
      <c r="O58" s="186"/>
      <c r="P58" s="186"/>
      <c r="Q58" s="532"/>
      <c r="R58" s="531">
        <v>82</v>
      </c>
      <c r="S58" s="532"/>
      <c r="T58" s="531" t="str">
        <f t="shared" si="3"/>
        <v/>
      </c>
      <c r="U58" s="532"/>
      <c r="V58" s="532"/>
      <c r="W58" s="532"/>
    </row>
    <row r="59" spans="1:23" x14ac:dyDescent="0.35">
      <c r="B59" s="459"/>
      <c r="C59" s="459"/>
      <c r="D59" s="186"/>
      <c r="E59" s="186"/>
      <c r="F59" s="186"/>
      <c r="G59" s="186"/>
      <c r="H59" s="186"/>
      <c r="I59" s="186"/>
      <c r="J59" s="186"/>
      <c r="K59" s="186"/>
      <c r="L59" s="186"/>
      <c r="M59" s="186"/>
      <c r="N59" s="186"/>
      <c r="O59" s="186"/>
      <c r="P59" s="186"/>
      <c r="Q59" s="532"/>
      <c r="R59" s="531">
        <v>83</v>
      </c>
      <c r="S59" s="532"/>
      <c r="T59" s="531" t="str">
        <f t="shared" si="3"/>
        <v/>
      </c>
      <c r="U59" s="532"/>
      <c r="V59" s="532"/>
      <c r="W59" s="532"/>
    </row>
    <row r="60" spans="1:23" x14ac:dyDescent="0.35">
      <c r="B60" s="186"/>
      <c r="C60" s="186"/>
      <c r="D60" s="186"/>
      <c r="E60" s="186"/>
      <c r="F60" s="186"/>
      <c r="G60" s="186"/>
      <c r="H60" s="186"/>
      <c r="I60" s="186"/>
      <c r="J60" s="186"/>
      <c r="K60" s="186"/>
      <c r="L60" s="186"/>
      <c r="M60" s="186"/>
      <c r="N60" s="186"/>
      <c r="O60" s="186"/>
      <c r="P60" s="186"/>
      <c r="Q60" s="532"/>
      <c r="R60" s="531">
        <v>84</v>
      </c>
      <c r="S60" s="532"/>
      <c r="T60" s="531" t="str">
        <f t="shared" si="3"/>
        <v/>
      </c>
      <c r="U60" s="532"/>
      <c r="V60" s="532"/>
      <c r="W60" s="532"/>
    </row>
    <row r="61" spans="1:23" x14ac:dyDescent="0.35">
      <c r="B61" s="668"/>
      <c r="C61" s="668"/>
      <c r="D61" s="186"/>
      <c r="E61" s="186"/>
      <c r="F61" s="186"/>
      <c r="G61" s="186"/>
      <c r="H61" s="186"/>
      <c r="I61" s="186"/>
      <c r="J61" s="186"/>
      <c r="K61" s="186"/>
      <c r="L61" s="186"/>
      <c r="M61" s="186"/>
      <c r="N61" s="186"/>
      <c r="O61" s="186"/>
      <c r="P61" s="186"/>
      <c r="Q61" s="532"/>
      <c r="R61" s="531">
        <v>85</v>
      </c>
      <c r="S61" s="532"/>
      <c r="T61" s="531" t="str">
        <f t="shared" si="3"/>
        <v/>
      </c>
      <c r="U61" s="532"/>
      <c r="V61" s="532"/>
      <c r="W61" s="532"/>
    </row>
    <row r="62" spans="1:23" x14ac:dyDescent="0.35">
      <c r="B62" s="668"/>
      <c r="C62" s="668"/>
      <c r="D62" s="186"/>
      <c r="E62" s="186"/>
      <c r="F62" s="186"/>
      <c r="G62" s="186"/>
      <c r="H62" s="186"/>
      <c r="I62" s="186"/>
      <c r="J62" s="186"/>
      <c r="K62" s="186"/>
      <c r="L62" s="186"/>
      <c r="M62" s="186"/>
      <c r="N62" s="186"/>
      <c r="O62" s="186"/>
      <c r="P62" s="186"/>
      <c r="Q62" s="532"/>
      <c r="R62" s="531">
        <v>86</v>
      </c>
      <c r="S62" s="532"/>
      <c r="T62" s="531" t="str">
        <f t="shared" si="3"/>
        <v/>
      </c>
      <c r="U62" s="532"/>
      <c r="V62" s="532"/>
      <c r="W62" s="532"/>
    </row>
    <row r="63" spans="1:23" x14ac:dyDescent="0.35">
      <c r="B63" s="459"/>
      <c r="C63" s="459"/>
      <c r="D63" s="186"/>
      <c r="E63" s="186"/>
      <c r="F63" s="186"/>
      <c r="G63" s="186"/>
      <c r="H63" s="186"/>
      <c r="I63" s="186"/>
      <c r="J63" s="186"/>
      <c r="K63" s="186"/>
      <c r="L63" s="186"/>
      <c r="M63" s="186"/>
      <c r="N63" s="186"/>
      <c r="O63" s="186"/>
      <c r="P63" s="186"/>
      <c r="Q63" s="532"/>
      <c r="R63" s="531">
        <v>87</v>
      </c>
      <c r="S63" s="532"/>
      <c r="T63" s="531" t="str">
        <f t="shared" si="3"/>
        <v/>
      </c>
      <c r="U63" s="532"/>
      <c r="V63" s="532"/>
      <c r="W63" s="532"/>
    </row>
    <row r="64" spans="1:23" x14ac:dyDescent="0.35">
      <c r="B64" s="186"/>
      <c r="C64" s="186"/>
      <c r="D64" s="186"/>
      <c r="E64" s="186"/>
      <c r="F64" s="186"/>
      <c r="G64" s="186"/>
      <c r="H64" s="186"/>
      <c r="I64" s="186"/>
      <c r="J64" s="186"/>
      <c r="K64" s="186"/>
      <c r="L64" s="186"/>
      <c r="M64" s="186"/>
      <c r="N64" s="186"/>
      <c r="O64" s="186"/>
      <c r="P64" s="186"/>
      <c r="Q64" s="532"/>
      <c r="R64" s="531">
        <v>88</v>
      </c>
      <c r="S64" s="532"/>
      <c r="T64" s="531" t="str">
        <f t="shared" si="3"/>
        <v/>
      </c>
      <c r="U64" s="532"/>
      <c r="V64" s="532"/>
      <c r="W64" s="532"/>
    </row>
    <row r="65" spans="2:23" x14ac:dyDescent="0.35">
      <c r="B65" s="2362"/>
      <c r="C65" s="2362"/>
      <c r="D65" s="186"/>
      <c r="E65" s="186"/>
      <c r="F65" s="186"/>
      <c r="G65" s="186"/>
      <c r="H65" s="186"/>
      <c r="I65" s="186"/>
      <c r="J65" s="186"/>
      <c r="K65" s="186"/>
      <c r="L65" s="186"/>
      <c r="M65" s="186"/>
      <c r="N65" s="186"/>
      <c r="O65" s="186"/>
      <c r="P65" s="186"/>
      <c r="Q65" s="532"/>
      <c r="R65" s="531">
        <v>89</v>
      </c>
      <c r="S65" s="532"/>
      <c r="T65" s="531" t="str">
        <f t="shared" si="3"/>
        <v/>
      </c>
      <c r="U65" s="532"/>
      <c r="V65" s="532"/>
      <c r="W65" s="532"/>
    </row>
    <row r="66" spans="2:23" x14ac:dyDescent="0.35">
      <c r="B66" s="2363"/>
      <c r="C66" s="2363"/>
      <c r="D66" s="186"/>
      <c r="E66" s="186"/>
      <c r="F66" s="186"/>
      <c r="G66" s="517"/>
      <c r="H66" s="186"/>
      <c r="I66" s="186"/>
      <c r="J66" s="186"/>
      <c r="K66" s="186"/>
      <c r="L66" s="186"/>
      <c r="M66" s="186"/>
      <c r="N66" s="186"/>
      <c r="O66" s="186"/>
      <c r="P66" s="186"/>
      <c r="Q66" s="532"/>
      <c r="R66" s="531">
        <v>90</v>
      </c>
      <c r="S66" s="532"/>
      <c r="T66" s="531" t="str">
        <f t="shared" si="3"/>
        <v/>
      </c>
      <c r="U66" s="532"/>
      <c r="V66" s="532"/>
      <c r="W66" s="532"/>
    </row>
    <row r="67" spans="2:23" x14ac:dyDescent="0.35">
      <c r="B67" s="2364"/>
      <c r="C67" s="2364"/>
      <c r="D67" s="186"/>
      <c r="E67" s="186"/>
      <c r="F67" s="186"/>
      <c r="G67" s="186"/>
      <c r="H67" s="186"/>
      <c r="I67" s="186"/>
      <c r="J67" s="186"/>
      <c r="K67" s="186"/>
      <c r="L67" s="186"/>
      <c r="M67" s="186"/>
      <c r="N67" s="186"/>
      <c r="O67" s="186"/>
      <c r="Q67" s="532"/>
      <c r="R67" s="531">
        <v>91</v>
      </c>
      <c r="S67" s="532"/>
      <c r="T67" s="531" t="str">
        <f t="shared" si="3"/>
        <v/>
      </c>
      <c r="U67" s="532"/>
      <c r="V67" s="532"/>
      <c r="W67" s="532"/>
    </row>
    <row r="68" spans="2:23" x14ac:dyDescent="0.35">
      <c r="B68" s="186"/>
      <c r="C68" s="186"/>
      <c r="D68" s="186"/>
      <c r="E68" s="186"/>
      <c r="F68" s="186"/>
      <c r="G68" s="2360"/>
      <c r="H68" s="2360"/>
      <c r="I68" s="2360"/>
      <c r="J68" s="186"/>
      <c r="Q68" s="532"/>
      <c r="R68" s="531">
        <v>92</v>
      </c>
      <c r="S68" s="532"/>
      <c r="T68" s="531" t="str">
        <f t="shared" si="3"/>
        <v/>
      </c>
      <c r="U68" s="532"/>
      <c r="V68" s="532"/>
      <c r="W68" s="532"/>
    </row>
    <row r="69" spans="2:23" x14ac:dyDescent="0.35">
      <c r="B69" s="186"/>
      <c r="C69" s="186"/>
      <c r="D69" s="186"/>
      <c r="E69" s="186"/>
      <c r="F69" s="186"/>
      <c r="G69" s="667"/>
      <c r="H69" s="667"/>
      <c r="I69" s="667"/>
      <c r="J69" s="186"/>
      <c r="Q69" s="532"/>
      <c r="R69" s="531">
        <v>93</v>
      </c>
      <c r="S69" s="532"/>
      <c r="T69" s="531" t="str">
        <f t="shared" si="3"/>
        <v/>
      </c>
      <c r="U69" s="532"/>
      <c r="V69" s="532"/>
      <c r="W69" s="532"/>
    </row>
    <row r="70" spans="2:23" x14ac:dyDescent="0.35">
      <c r="B70" s="186"/>
      <c r="C70" s="186"/>
      <c r="D70" s="186"/>
      <c r="E70" s="186"/>
      <c r="F70" s="186"/>
      <c r="G70" s="553"/>
      <c r="H70" s="553"/>
      <c r="I70" s="553"/>
      <c r="J70" s="186"/>
      <c r="Q70" s="532"/>
      <c r="R70" s="531">
        <v>94</v>
      </c>
      <c r="S70" s="532"/>
      <c r="T70" s="531" t="str">
        <f t="shared" si="3"/>
        <v/>
      </c>
      <c r="U70" s="532"/>
      <c r="V70" s="532"/>
      <c r="W70" s="532"/>
    </row>
    <row r="71" spans="2:23" x14ac:dyDescent="0.35">
      <c r="B71" s="517"/>
      <c r="C71" s="517"/>
      <c r="D71" s="517"/>
      <c r="E71" s="517"/>
      <c r="F71" s="186"/>
      <c r="G71" s="186"/>
      <c r="H71" s="186"/>
      <c r="I71" s="186"/>
      <c r="J71" s="186"/>
      <c r="Q71" s="532"/>
      <c r="R71" s="531">
        <v>95</v>
      </c>
      <c r="S71" s="532"/>
      <c r="T71" s="531" t="str">
        <f t="shared" si="3"/>
        <v/>
      </c>
      <c r="U71" s="532"/>
      <c r="V71" s="532"/>
      <c r="W71" s="532"/>
    </row>
    <row r="72" spans="2:23" x14ac:dyDescent="0.35">
      <c r="B72" s="517"/>
      <c r="C72" s="517"/>
      <c r="D72" s="517"/>
      <c r="E72" s="517"/>
      <c r="F72" s="186"/>
      <c r="G72" s="2360"/>
      <c r="H72" s="2360"/>
      <c r="I72" s="2360"/>
      <c r="J72" s="186"/>
      <c r="Q72" s="532"/>
      <c r="R72" s="531">
        <v>96</v>
      </c>
      <c r="S72" s="532"/>
      <c r="T72" s="531" t="str">
        <f t="shared" si="3"/>
        <v/>
      </c>
      <c r="U72" s="532"/>
      <c r="V72" s="532"/>
      <c r="W72" s="532"/>
    </row>
    <row r="73" spans="2:23" x14ac:dyDescent="0.35">
      <c r="B73" s="517"/>
      <c r="C73" s="517"/>
      <c r="D73" s="517"/>
      <c r="E73" s="517"/>
      <c r="F73" s="186"/>
      <c r="G73" s="667"/>
      <c r="H73" s="667"/>
      <c r="I73" s="667"/>
      <c r="J73" s="186"/>
      <c r="Q73" s="532"/>
      <c r="R73" s="531">
        <v>97</v>
      </c>
      <c r="S73" s="532"/>
      <c r="T73" s="531" t="str">
        <f t="shared" si="3"/>
        <v/>
      </c>
      <c r="U73" s="532"/>
      <c r="V73" s="532"/>
      <c r="W73" s="532"/>
    </row>
    <row r="74" spans="2:23" x14ac:dyDescent="0.35">
      <c r="B74" s="517"/>
      <c r="C74" s="517"/>
      <c r="D74" s="517"/>
      <c r="E74" s="561"/>
      <c r="F74" s="186"/>
      <c r="G74" s="196"/>
      <c r="H74" s="196"/>
      <c r="I74" s="196"/>
      <c r="J74" s="667"/>
      <c r="Q74" s="532"/>
      <c r="R74" s="531">
        <v>98</v>
      </c>
      <c r="S74" s="532"/>
      <c r="T74" s="531" t="str">
        <f>IF($N$21=R74,2,"")</f>
        <v/>
      </c>
      <c r="U74" s="532"/>
      <c r="V74" s="532"/>
      <c r="W74" s="532"/>
    </row>
    <row r="75" spans="2:23" x14ac:dyDescent="0.35">
      <c r="B75" s="517"/>
      <c r="C75" s="517"/>
      <c r="D75" s="517"/>
      <c r="E75" s="517"/>
      <c r="F75" s="186"/>
      <c r="G75" s="186"/>
      <c r="H75" s="186"/>
      <c r="I75" s="186"/>
      <c r="J75" s="667"/>
      <c r="Q75" s="532"/>
      <c r="R75" s="531">
        <v>99</v>
      </c>
      <c r="S75" s="532"/>
      <c r="T75" s="531" t="str">
        <f t="shared" si="3"/>
        <v/>
      </c>
      <c r="U75" s="532"/>
      <c r="V75" s="532"/>
      <c r="W75" s="532"/>
    </row>
    <row r="76" spans="2:23" ht="15.5" x14ac:dyDescent="0.45">
      <c r="B76" s="555"/>
      <c r="C76" s="562"/>
      <c r="D76" s="517"/>
      <c r="E76" s="517"/>
      <c r="F76" s="186"/>
      <c r="G76" s="186"/>
      <c r="H76" s="186"/>
      <c r="I76" s="186"/>
      <c r="J76" s="553"/>
      <c r="Q76" s="532"/>
      <c r="R76" s="531">
        <v>100</v>
      </c>
      <c r="S76" s="532"/>
      <c r="T76" s="531" t="str">
        <f>IF($N$21=R76,2,"")</f>
        <v/>
      </c>
      <c r="U76" s="532"/>
      <c r="V76" s="532"/>
      <c r="W76" s="532"/>
    </row>
    <row r="77" spans="2:23" x14ac:dyDescent="0.35">
      <c r="B77" s="517"/>
      <c r="C77" s="517"/>
      <c r="D77" s="517"/>
      <c r="E77" s="517"/>
      <c r="F77" s="186"/>
      <c r="G77" s="186"/>
      <c r="H77" s="186"/>
      <c r="I77" s="186"/>
      <c r="J77" s="186"/>
    </row>
    <row r="78" spans="2:23" x14ac:dyDescent="0.35">
      <c r="B78" s="517"/>
      <c r="C78" s="186"/>
      <c r="D78" s="186"/>
      <c r="E78" s="186"/>
      <c r="F78" s="186"/>
      <c r="G78" s="186"/>
      <c r="H78" s="186"/>
      <c r="I78" s="186"/>
      <c r="J78" s="667"/>
    </row>
    <row r="79" spans="2:23" x14ac:dyDescent="0.35">
      <c r="B79" s="517"/>
      <c r="C79" s="186"/>
      <c r="D79" s="186"/>
      <c r="E79" s="186"/>
      <c r="F79" s="186"/>
      <c r="G79" s="186"/>
      <c r="H79" s="186"/>
      <c r="I79" s="186"/>
      <c r="J79" s="667"/>
    </row>
    <row r="80" spans="2:23" x14ac:dyDescent="0.35">
      <c r="B80" s="2361"/>
      <c r="C80" s="2361"/>
      <c r="D80" s="2361"/>
      <c r="E80" s="2361"/>
      <c r="F80" s="186"/>
      <c r="G80" s="186"/>
      <c r="H80" s="186"/>
      <c r="I80" s="186"/>
      <c r="J80" s="196"/>
    </row>
    <row r="81" spans="2:10" x14ac:dyDescent="0.35">
      <c r="B81" s="517"/>
      <c r="C81" s="563"/>
      <c r="D81" s="563"/>
      <c r="E81" s="563"/>
      <c r="F81" s="186"/>
      <c r="G81" s="564"/>
      <c r="H81" s="186"/>
      <c r="I81" s="186"/>
      <c r="J81" s="186"/>
    </row>
    <row r="82" spans="2:10" x14ac:dyDescent="0.35">
      <c r="B82" s="517"/>
      <c r="C82" s="517"/>
      <c r="D82" s="517"/>
      <c r="E82" s="186"/>
      <c r="F82" s="186"/>
      <c r="G82" s="563"/>
      <c r="H82" s="563"/>
      <c r="I82" s="186"/>
      <c r="J82" s="186"/>
    </row>
    <row r="83" spans="2:10" ht="15.5" x14ac:dyDescent="0.45">
      <c r="B83" s="555"/>
      <c r="C83" s="555"/>
      <c r="D83" s="517"/>
      <c r="E83" s="186"/>
      <c r="F83" s="186"/>
      <c r="G83" s="559"/>
      <c r="H83" s="553"/>
      <c r="I83" s="186"/>
      <c r="J83" s="186"/>
    </row>
    <row r="84" spans="2:10" x14ac:dyDescent="0.35">
      <c r="B84" s="517"/>
      <c r="C84" s="517"/>
      <c r="D84" s="517"/>
      <c r="E84" s="186"/>
      <c r="F84" s="186"/>
      <c r="G84" s="559"/>
      <c r="H84" s="553"/>
      <c r="I84" s="186"/>
      <c r="J84" s="186"/>
    </row>
    <row r="85" spans="2:10" ht="15.5" x14ac:dyDescent="0.45">
      <c r="B85" s="555"/>
      <c r="C85" s="555"/>
      <c r="D85" s="517"/>
      <c r="E85" s="186"/>
      <c r="F85" s="186"/>
      <c r="G85" s="553"/>
      <c r="H85" s="186"/>
      <c r="I85" s="186"/>
      <c r="J85" s="186"/>
    </row>
    <row r="86" spans="2:10" x14ac:dyDescent="0.35">
      <c r="B86" s="517"/>
      <c r="C86" s="517"/>
      <c r="D86" s="517"/>
      <c r="E86" s="186"/>
      <c r="F86" s="186"/>
      <c r="G86" s="553"/>
      <c r="H86" s="553"/>
      <c r="I86" s="186"/>
      <c r="J86" s="186"/>
    </row>
    <row r="87" spans="2:10" x14ac:dyDescent="0.35">
      <c r="B87" s="186"/>
      <c r="C87" s="186"/>
      <c r="D87" s="186"/>
      <c r="E87" s="186"/>
      <c r="F87" s="186"/>
      <c r="G87" s="186"/>
      <c r="H87" s="553"/>
      <c r="I87" s="186"/>
      <c r="J87" s="186"/>
    </row>
    <row r="88" spans="2:10" x14ac:dyDescent="0.35">
      <c r="B88" s="186"/>
      <c r="C88" s="186"/>
      <c r="D88" s="186"/>
      <c r="E88" s="186"/>
      <c r="F88" s="565"/>
      <c r="G88" s="186"/>
      <c r="H88" s="553"/>
      <c r="I88" s="186"/>
      <c r="J88" s="186"/>
    </row>
    <row r="89" spans="2:10" x14ac:dyDescent="0.35">
      <c r="B89" s="2361"/>
      <c r="C89" s="2361"/>
      <c r="D89" s="2361"/>
      <c r="E89" s="2361"/>
      <c r="F89" s="566"/>
      <c r="G89" s="186"/>
      <c r="H89" s="553"/>
      <c r="I89" s="186"/>
      <c r="J89" s="186"/>
    </row>
    <row r="90" spans="2:10" x14ac:dyDescent="0.35">
      <c r="B90" s="517"/>
      <c r="C90" s="563"/>
      <c r="D90" s="563"/>
      <c r="E90" s="563"/>
      <c r="F90" s="186"/>
      <c r="G90" s="186"/>
      <c r="H90" s="553"/>
      <c r="I90" s="186"/>
      <c r="J90" s="186"/>
    </row>
    <row r="91" spans="2:10" x14ac:dyDescent="0.35">
      <c r="B91" s="517"/>
      <c r="C91" s="517"/>
      <c r="D91" s="517"/>
      <c r="E91" s="186"/>
      <c r="F91" s="186"/>
      <c r="G91" s="186"/>
      <c r="H91" s="186"/>
      <c r="I91" s="186"/>
      <c r="J91" s="186"/>
    </row>
    <row r="92" spans="2:10" ht="15.5" x14ac:dyDescent="0.45">
      <c r="B92" s="555"/>
      <c r="C92" s="555"/>
      <c r="D92" s="517"/>
      <c r="E92" s="186"/>
      <c r="F92" s="186"/>
      <c r="G92" s="186"/>
      <c r="H92" s="186"/>
      <c r="I92" s="186"/>
      <c r="J92" s="186"/>
    </row>
    <row r="93" spans="2:10" x14ac:dyDescent="0.35">
      <c r="B93" s="517"/>
      <c r="C93" s="517"/>
      <c r="D93" s="517"/>
      <c r="E93" s="186"/>
      <c r="F93" s="567"/>
      <c r="G93" s="186"/>
      <c r="H93" s="186"/>
      <c r="I93" s="186"/>
      <c r="J93" s="186"/>
    </row>
    <row r="94" spans="2:10" x14ac:dyDescent="0.35">
      <c r="B94" s="517"/>
      <c r="C94" s="517"/>
      <c r="D94" s="517"/>
      <c r="E94" s="186"/>
      <c r="F94" s="517"/>
      <c r="G94" s="186"/>
      <c r="H94" s="186"/>
      <c r="I94" s="186"/>
      <c r="J94" s="186"/>
    </row>
    <row r="95" spans="2:10" ht="15.5" x14ac:dyDescent="0.45">
      <c r="B95" s="555"/>
      <c r="C95" s="555"/>
      <c r="D95" s="517"/>
      <c r="E95" s="186"/>
      <c r="F95" s="517"/>
      <c r="G95" s="186"/>
      <c r="H95" s="186"/>
      <c r="I95" s="186"/>
      <c r="J95" s="186"/>
    </row>
    <row r="96" spans="2:10" ht="15.5" x14ac:dyDescent="0.45">
      <c r="B96" s="555"/>
      <c r="C96" s="555"/>
      <c r="D96" s="517"/>
      <c r="E96" s="186"/>
      <c r="F96" s="186"/>
      <c r="G96" s="186"/>
      <c r="H96" s="186"/>
      <c r="I96" s="186"/>
      <c r="J96" s="186"/>
    </row>
    <row r="97" spans="2:10" x14ac:dyDescent="0.35">
      <c r="B97" s="553"/>
      <c r="C97" s="517"/>
      <c r="D97" s="517"/>
      <c r="E97" s="186"/>
      <c r="F97" s="186"/>
      <c r="G97" s="186"/>
      <c r="H97" s="186"/>
      <c r="I97" s="186"/>
      <c r="J97" s="186"/>
    </row>
    <row r="98" spans="2:10" ht="15.5" x14ac:dyDescent="0.45">
      <c r="B98" s="568"/>
      <c r="C98" s="568"/>
      <c r="D98" s="517"/>
      <c r="E98" s="186"/>
      <c r="F98" s="186"/>
      <c r="G98" s="186"/>
      <c r="H98" s="186"/>
      <c r="I98" s="186"/>
      <c r="J98" s="186"/>
    </row>
    <row r="99" spans="2:10" x14ac:dyDescent="0.35">
      <c r="B99" s="553"/>
      <c r="C99" s="553"/>
      <c r="D99" s="517"/>
      <c r="E99" s="186"/>
      <c r="F99" s="186"/>
      <c r="G99" s="186"/>
      <c r="H99" s="186"/>
      <c r="I99" s="186"/>
      <c r="J99" s="186"/>
    </row>
    <row r="100" spans="2:10" x14ac:dyDescent="0.35">
      <c r="B100" s="196"/>
      <c r="C100" s="196"/>
      <c r="D100" s="517"/>
      <c r="E100" s="560"/>
      <c r="F100" s="186"/>
    </row>
    <row r="101" spans="2:10" x14ac:dyDescent="0.35">
      <c r="F101" s="186"/>
    </row>
    <row r="102" spans="2:10" x14ac:dyDescent="0.35">
      <c r="F102" s="186"/>
    </row>
    <row r="103" spans="2:10" x14ac:dyDescent="0.35">
      <c r="F103" s="186"/>
    </row>
    <row r="125" spans="1:1" x14ac:dyDescent="0.35">
      <c r="A125" s="569"/>
    </row>
  </sheetData>
  <sheetProtection algorithmName="SHA-512" hashValue="vrBfmEX++w79HN3z98GO5saZK5zazyNr3jylmt8X2ATa6KCscoxAgh9WJlVBjr9EQykj90dW/aKbLmmsAb0Xkg==" saltValue="CknZ8C0zFWpuczRkfkp7XA==" spinCount="100000" sheet="1" objects="1" scenarios="1"/>
  <mergeCells count="30">
    <mergeCell ref="G5:I5"/>
    <mergeCell ref="B1:O1"/>
    <mergeCell ref="B2:O2"/>
    <mergeCell ref="B4:E4"/>
    <mergeCell ref="G4:I4"/>
    <mergeCell ref="K4:N4"/>
    <mergeCell ref="G7:I7"/>
    <mergeCell ref="G8:I8"/>
    <mergeCell ref="G10:I10"/>
    <mergeCell ref="B12:E12"/>
    <mergeCell ref="G11:I11"/>
    <mergeCell ref="B13:E13"/>
    <mergeCell ref="G13:I13"/>
    <mergeCell ref="H14:I14"/>
    <mergeCell ref="H15:I15"/>
    <mergeCell ref="H17:I17"/>
    <mergeCell ref="H16:I16"/>
    <mergeCell ref="K17:L17"/>
    <mergeCell ref="G19:I20"/>
    <mergeCell ref="K18:M18"/>
    <mergeCell ref="B28:E28"/>
    <mergeCell ref="B89:E89"/>
    <mergeCell ref="B65:C65"/>
    <mergeCell ref="B66:C66"/>
    <mergeCell ref="B67:C67"/>
    <mergeCell ref="G68:I68"/>
    <mergeCell ref="G72:I72"/>
    <mergeCell ref="B80:E80"/>
    <mergeCell ref="B29:E29"/>
    <mergeCell ref="H18:I18"/>
  </mergeCells>
  <pageMargins left="0.7" right="0.7" top="0.75" bottom="0.75" header="0.3" footer="0.3"/>
  <pageSetup scale="68"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6e01d84-7abd-47b3-92cf-ccf9d55a620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B4FC5279051494E960B320F23DC37F2" ma:contentTypeVersion="7" ma:contentTypeDescription="Create a new document." ma:contentTypeScope="" ma:versionID="f9db1679449e46cddbe57c0bfeca2c32">
  <xsd:schema xmlns:xsd="http://www.w3.org/2001/XMLSchema" xmlns:xs="http://www.w3.org/2001/XMLSchema" xmlns:p="http://schemas.microsoft.com/office/2006/metadata/properties" xmlns:ns3="16e01d84-7abd-47b3-92cf-ccf9d55a620c" xmlns:ns4="4c16860d-0a42-497b-a4c4-0eeb227aafcf" targetNamespace="http://schemas.microsoft.com/office/2006/metadata/properties" ma:root="true" ma:fieldsID="fea3997afc039ca902d701e9c9eddc2a" ns3:_="" ns4:_="">
    <xsd:import namespace="16e01d84-7abd-47b3-92cf-ccf9d55a620c"/>
    <xsd:import namespace="4c16860d-0a42-497b-a4c4-0eeb227aafcf"/>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e01d84-7abd-47b3-92cf-ccf9d55a620c"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16860d-0a42-497b-a4c4-0eeb227aafcf"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ABC5EA-5E36-493C-90E3-519C87F96F9A}">
  <ds:schemaRefs>
    <ds:schemaRef ds:uri="http://purl.org/dc/elements/1.1/"/>
    <ds:schemaRef ds:uri="http://www.w3.org/XML/1998/namespace"/>
    <ds:schemaRef ds:uri="http://purl.org/dc/dcmitype/"/>
    <ds:schemaRef ds:uri="http://schemas.openxmlformats.org/package/2006/metadata/core-properties"/>
    <ds:schemaRef ds:uri="4c16860d-0a42-497b-a4c4-0eeb227aafcf"/>
    <ds:schemaRef ds:uri="http://schemas.microsoft.com/office/infopath/2007/PartnerControls"/>
    <ds:schemaRef ds:uri="http://schemas.microsoft.com/office/2006/documentManagement/types"/>
    <ds:schemaRef ds:uri="16e01d84-7abd-47b3-92cf-ccf9d55a620c"/>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1764732-DD10-47BC-8088-CECD25710A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e01d84-7abd-47b3-92cf-ccf9d55a620c"/>
    <ds:schemaRef ds:uri="4c16860d-0a42-497b-a4c4-0eeb227aaf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DE75A4-396F-4784-8C61-DCD1F198DE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40</vt:i4>
      </vt:variant>
    </vt:vector>
  </HeadingPairs>
  <TitlesOfParts>
    <vt:vector size="101" baseType="lpstr">
      <vt:lpstr>Instruction Tab</vt:lpstr>
      <vt:lpstr>Instructions</vt:lpstr>
      <vt:lpstr>1a</vt:lpstr>
      <vt:lpstr>1b</vt:lpstr>
      <vt:lpstr>1c</vt:lpstr>
      <vt:lpstr>1d</vt:lpstr>
      <vt:lpstr>1f Dev</vt:lpstr>
      <vt:lpstr>1f Owner</vt:lpstr>
      <vt:lpstr>1f Consultant</vt:lpstr>
      <vt:lpstr>1f Builder</vt:lpstr>
      <vt:lpstr>1f Arch</vt:lpstr>
      <vt:lpstr>1h Mgt</vt:lpstr>
      <vt:lpstr>1h Atty</vt:lpstr>
      <vt:lpstr>1h Acct</vt:lpstr>
      <vt:lpstr>1h </vt:lpstr>
      <vt:lpstr>1l orig</vt:lpstr>
      <vt:lpstr>1i Affidavit </vt:lpstr>
      <vt:lpstr>1i - Previous Participation</vt:lpstr>
      <vt:lpstr>2 - Page 1</vt:lpstr>
      <vt:lpstr>2 - Page 2</vt:lpstr>
      <vt:lpstr>2 - Page 3</vt:lpstr>
      <vt:lpstr>2 - Page 4</vt:lpstr>
      <vt:lpstr>2 - Pages 5 - 6</vt:lpstr>
      <vt:lpstr>2 - Page 7</vt:lpstr>
      <vt:lpstr>3a - Dev Cost Budget (A)</vt:lpstr>
      <vt:lpstr>3b - Sources of Funds</vt:lpstr>
      <vt:lpstr>4a - Rent Summary</vt:lpstr>
      <vt:lpstr>5 - OP Budget (C)</vt:lpstr>
      <vt:lpstr>5 - Rehab OP Exp (ACTUALS)</vt:lpstr>
      <vt:lpstr>6 - CF Projection (C-1)</vt:lpstr>
      <vt:lpstr>7 - Cost Breakdown (D)</vt:lpstr>
      <vt:lpstr>8 - Project Schedule (E)</vt:lpstr>
      <vt:lpstr>10c</vt:lpstr>
      <vt:lpstr>11</vt:lpstr>
      <vt:lpstr>13a</vt:lpstr>
      <vt:lpstr>13b</vt:lpstr>
      <vt:lpstr>16</vt:lpstr>
      <vt:lpstr>17</vt:lpstr>
      <vt:lpstr>24</vt:lpstr>
      <vt:lpstr>General Summary</vt:lpstr>
      <vt:lpstr>UW Checklist</vt:lpstr>
      <vt:lpstr>Tax Credit Eligibility</vt:lpstr>
      <vt:lpstr>Comparative Summary</vt:lpstr>
      <vt:lpstr>UW Checklist (CO)</vt:lpstr>
      <vt:lpstr>Sources (CO)</vt:lpstr>
      <vt:lpstr>Cost-Basis (CO)</vt:lpstr>
      <vt:lpstr>Construction Costs (CO)</vt:lpstr>
      <vt:lpstr>Rent Summary (CO)</vt:lpstr>
      <vt:lpstr>Operating Exps (CO)</vt:lpstr>
      <vt:lpstr>Cash Flow (CO)</vt:lpstr>
      <vt:lpstr>Tax Credit Eligibility (CO)</vt:lpstr>
      <vt:lpstr>Comparative Summary (CO)</vt:lpstr>
      <vt:lpstr>UW Checklist (8609)</vt:lpstr>
      <vt:lpstr>Sources (8609)</vt:lpstr>
      <vt:lpstr>Cost Cert. (8609)</vt:lpstr>
      <vt:lpstr>Construction Costs (8609)</vt:lpstr>
      <vt:lpstr>Rent Summary (8609)</vt:lpstr>
      <vt:lpstr>Operating Exps (8609)</vt:lpstr>
      <vt:lpstr>Cash Flow (8609)</vt:lpstr>
      <vt:lpstr>Tax Credit Eligibility (8609)</vt:lpstr>
      <vt:lpstr>Comparative Summary (8609)</vt:lpstr>
      <vt:lpstr>'1a'!_ftnref2</vt:lpstr>
      <vt:lpstr>Instructions!_Hlk53045733</vt:lpstr>
      <vt:lpstr>'11'!Print_Area</vt:lpstr>
      <vt:lpstr>'1a'!Print_Area</vt:lpstr>
      <vt:lpstr>'1b'!Print_Area</vt:lpstr>
      <vt:lpstr>'1c'!Print_Area</vt:lpstr>
      <vt:lpstr>'1d'!Print_Area</vt:lpstr>
      <vt:lpstr>'1f Arch'!Print_Area</vt:lpstr>
      <vt:lpstr>'1f Builder'!Print_Area</vt:lpstr>
      <vt:lpstr>'1f Consultant'!Print_Area</vt:lpstr>
      <vt:lpstr>'1f Dev'!Print_Area</vt:lpstr>
      <vt:lpstr>'1f Owner'!Print_Area</vt:lpstr>
      <vt:lpstr>'1h '!Print_Area</vt:lpstr>
      <vt:lpstr>'1h Acct'!Print_Area</vt:lpstr>
      <vt:lpstr>'1h Atty'!Print_Area</vt:lpstr>
      <vt:lpstr>'1h Mgt'!Print_Area</vt:lpstr>
      <vt:lpstr>'2 - Page 1'!Print_Area</vt:lpstr>
      <vt:lpstr>'2 - Page 2'!Print_Area</vt:lpstr>
      <vt:lpstr>'2 - Page 4'!Print_Area</vt:lpstr>
      <vt:lpstr>'2 - Page 7'!Print_Area</vt:lpstr>
      <vt:lpstr>'2 - Pages 5 - 6'!Print_Area</vt:lpstr>
      <vt:lpstr>'4a - Rent Summary'!Print_Area</vt:lpstr>
      <vt:lpstr>'5 - OP Budget (C)'!Print_Area</vt:lpstr>
      <vt:lpstr>'5 - Rehab OP Exp (ACTUALS)'!Print_Area</vt:lpstr>
      <vt:lpstr>'7 - Cost Breakdown (D)'!Print_Area</vt:lpstr>
      <vt:lpstr>'Comparative Summary'!Print_Area</vt:lpstr>
      <vt:lpstr>'Comparative Summary (8609)'!Print_Area</vt:lpstr>
      <vt:lpstr>'Comparative Summary (CO)'!Print_Area</vt:lpstr>
      <vt:lpstr>'Construction Costs (8609)'!Print_Area</vt:lpstr>
      <vt:lpstr>'Construction Costs (CO)'!Print_Area</vt:lpstr>
      <vt:lpstr>'Cost Cert. (8609)'!Print_Area</vt:lpstr>
      <vt:lpstr>'Cost-Basis (CO)'!Print_Area</vt:lpstr>
      <vt:lpstr>'General Summary'!Print_Area</vt:lpstr>
      <vt:lpstr>'Sources (8609)'!Print_Area</vt:lpstr>
      <vt:lpstr>'Sources (CO)'!Print_Area</vt:lpstr>
      <vt:lpstr>'Tax Credit Eligibility'!Print_Area</vt:lpstr>
      <vt:lpstr>'Tax Credit Eligibility (8609)'!Print_Area</vt:lpstr>
      <vt:lpstr>'Tax Credit Eligibility (CO)'!Print_Area</vt:lpstr>
      <vt:lpstr>'1a'!Print_Titles</vt:lpstr>
      <vt:lpstr>'2 - Pages 5 - 6'!Print_Titles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Abramowski</dc:creator>
  <cp:lastModifiedBy>Tim Martinez</cp:lastModifiedBy>
  <cp:lastPrinted>2024-12-31T20:32:00Z</cp:lastPrinted>
  <dcterms:created xsi:type="dcterms:W3CDTF">2016-07-22T16:41:31Z</dcterms:created>
  <dcterms:modified xsi:type="dcterms:W3CDTF">2025-01-02T17:35:47Z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0x010100AB4FC5279051494E960B320F23DC37F2</vt:lpwstr>
  </property>
</Properties>
</file>